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c07cade860173984/Área de Trabalho/Conaci_Débora/PC 2023/"/>
    </mc:Choice>
  </mc:AlternateContent>
  <xr:revisionPtr revIDLastSave="0" documentId="8_{D49500F5-A3F5-4651-893E-7623BA6108D7}" xr6:coauthVersionLast="47" xr6:coauthVersionMax="47" xr10:uidLastSave="{00000000-0000-0000-0000-000000000000}"/>
  <bookViews>
    <workbookView xWindow="-120" yWindow="-120" windowWidth="20730" windowHeight="11040" tabRatio="955" activeTab="1" xr2:uid="{00000000-000D-0000-FFFF-FFFF00000000}"/>
  </bookViews>
  <sheets>
    <sheet name="PC 2022" sheetId="189" r:id="rId1"/>
    <sheet name="Orçamento 2022" sheetId="191" r:id="rId2"/>
  </sheets>
  <definedNames>
    <definedName name="_xlnm._FilterDatabase" localSheetId="0" hidden="1">'PC 2022'!$A$1:$O$378</definedName>
    <definedName name="_xlnm.Print_Area" localSheetId="0">'PC 2022'!$A$1:$O$135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2" i="191" l="1"/>
  <c r="D142" i="191"/>
  <c r="D147" i="191"/>
  <c r="E89" i="191"/>
  <c r="E76" i="191"/>
  <c r="E66" i="191"/>
  <c r="E65" i="191"/>
  <c r="E47" i="191"/>
  <c r="E36" i="191"/>
  <c r="E7" i="191"/>
  <c r="D137" i="191" l="1"/>
  <c r="E136" i="191"/>
  <c r="E137" i="191"/>
  <c r="D129" i="191"/>
  <c r="D131" i="191"/>
  <c r="F131" i="191" s="1"/>
  <c r="D130" i="191"/>
  <c r="F130" i="191" s="1"/>
  <c r="L378" i="189"/>
  <c r="F129" i="191"/>
  <c r="E106" i="191"/>
  <c r="E110" i="191" s="1"/>
  <c r="E96" i="191"/>
  <c r="E125" i="191"/>
  <c r="F124" i="191"/>
  <c r="F125" i="191" s="1"/>
  <c r="E117" i="191"/>
  <c r="E116" i="191"/>
  <c r="E113" i="191"/>
  <c r="E99" i="191"/>
  <c r="E88" i="191"/>
  <c r="F85" i="191"/>
  <c r="E85" i="191"/>
  <c r="E78" i="191"/>
  <c r="D70" i="191"/>
  <c r="E71" i="191"/>
  <c r="E72" i="191"/>
  <c r="E14" i="191"/>
  <c r="D14" i="191"/>
  <c r="E70" i="191"/>
  <c r="E12" i="191"/>
  <c r="E68" i="191"/>
  <c r="F10" i="191"/>
  <c r="E59" i="191"/>
  <c r="D51" i="191"/>
  <c r="F51" i="191" s="1"/>
  <c r="F54" i="191"/>
  <c r="D55" i="191"/>
  <c r="E53" i="191"/>
  <c r="F53" i="191" s="1"/>
  <c r="F46" i="191"/>
  <c r="F45" i="191"/>
  <c r="E40" i="191"/>
  <c r="E35" i="191"/>
  <c r="E34" i="191"/>
  <c r="E31" i="191"/>
  <c r="E30" i="191"/>
  <c r="E25" i="191"/>
  <c r="E15" i="191" l="1"/>
  <c r="F55" i="191"/>
  <c r="F137" i="191"/>
  <c r="F70" i="191"/>
  <c r="E121" i="191"/>
  <c r="F14" i="191"/>
  <c r="E55" i="191"/>
  <c r="L377" i="189" l="1"/>
  <c r="E60" i="191" s="1"/>
  <c r="E62" i="191" l="1"/>
  <c r="L278" i="189"/>
  <c r="L318" i="189"/>
  <c r="L317" i="189"/>
  <c r="L316" i="189"/>
  <c r="L313" i="189"/>
  <c r="E77" i="191" s="1"/>
  <c r="E79" i="191" s="1"/>
  <c r="L315" i="189"/>
  <c r="L291" i="189"/>
  <c r="L268" i="189" l="1"/>
  <c r="L264" i="189"/>
  <c r="L267" i="189"/>
  <c r="L266" i="189"/>
  <c r="L265" i="189"/>
  <c r="L263" i="189"/>
  <c r="L262" i="189"/>
  <c r="E69" i="191" s="1"/>
  <c r="L274" i="189"/>
  <c r="L258" i="189"/>
  <c r="L205" i="189" l="1"/>
  <c r="E135" i="191" s="1"/>
  <c r="E138" i="191" s="1"/>
  <c r="D136" i="191"/>
  <c r="D135" i="191"/>
  <c r="L198" i="189"/>
  <c r="E21" i="191" s="1"/>
  <c r="L162" i="189"/>
  <c r="L158" i="189"/>
  <c r="E90" i="191" s="1"/>
  <c r="F135" i="191" l="1"/>
  <c r="F136" i="191"/>
  <c r="D138" i="191"/>
  <c r="L169" i="189"/>
  <c r="L170" i="189"/>
  <c r="E67" i="191" s="1"/>
  <c r="L160" i="189"/>
  <c r="E101" i="191" s="1"/>
  <c r="L159" i="189"/>
  <c r="E100" i="191" s="1"/>
  <c r="L161" i="189"/>
  <c r="E102" i="191" s="1"/>
  <c r="E103" i="191" l="1"/>
  <c r="F138" i="191"/>
  <c r="E44" i="191"/>
  <c r="E42" i="191"/>
  <c r="E26" i="191"/>
  <c r="E27" i="191"/>
  <c r="E49" i="191"/>
  <c r="F49" i="191" s="1"/>
  <c r="E33" i="191"/>
  <c r="E32" i="191"/>
  <c r="E37" i="191"/>
  <c r="D8" i="191"/>
  <c r="F8" i="191" s="1"/>
  <c r="B9" i="191"/>
  <c r="D9" i="191" s="1"/>
  <c r="D11" i="191"/>
  <c r="D7" i="191" s="1"/>
  <c r="B12" i="191"/>
  <c r="C12" i="191"/>
  <c r="D13" i="191"/>
  <c r="F13" i="191" s="1"/>
  <c r="D20" i="191"/>
  <c r="D21" i="191"/>
  <c r="D24" i="191"/>
  <c r="D25" i="191"/>
  <c r="F25" i="191" s="1"/>
  <c r="D26" i="191"/>
  <c r="D27" i="191"/>
  <c r="D30" i="191"/>
  <c r="F30" i="191" s="1"/>
  <c r="C31" i="191"/>
  <c r="D31" i="191" s="1"/>
  <c r="F31" i="191" s="1"/>
  <c r="D32" i="191"/>
  <c r="D33" i="191"/>
  <c r="C34" i="191"/>
  <c r="D34" i="191" s="1"/>
  <c r="F34" i="191" s="1"/>
  <c r="D35" i="191"/>
  <c r="F35" i="191" s="1"/>
  <c r="D36" i="191"/>
  <c r="F36" i="191" s="1"/>
  <c r="D37" i="191"/>
  <c r="D40" i="191"/>
  <c r="F40" i="191" s="1"/>
  <c r="D41" i="191"/>
  <c r="F41" i="191" s="1"/>
  <c r="D47" i="191"/>
  <c r="F47" i="191" s="1"/>
  <c r="D50" i="191"/>
  <c r="B59" i="191"/>
  <c r="D59" i="191" s="1"/>
  <c r="B60" i="191"/>
  <c r="D60" i="191" s="1"/>
  <c r="F60" i="191" s="1"/>
  <c r="D61" i="191"/>
  <c r="F61" i="191" s="1"/>
  <c r="B65" i="191"/>
  <c r="C65" i="191"/>
  <c r="B66" i="191"/>
  <c r="C66" i="191"/>
  <c r="B67" i="191"/>
  <c r="D67" i="191" s="1"/>
  <c r="F67" i="191" s="1"/>
  <c r="B68" i="191"/>
  <c r="C68" i="191"/>
  <c r="D69" i="191"/>
  <c r="F69" i="191" s="1"/>
  <c r="D71" i="191"/>
  <c r="F71" i="191" s="1"/>
  <c r="D72" i="191"/>
  <c r="F72" i="191" s="1"/>
  <c r="B76" i="191"/>
  <c r="C76" i="191"/>
  <c r="D77" i="191"/>
  <c r="F77" i="191" s="1"/>
  <c r="D78" i="191"/>
  <c r="F78" i="191" s="1"/>
  <c r="D82" i="191"/>
  <c r="D83" i="191"/>
  <c r="C84" i="191"/>
  <c r="D84" i="191" s="1"/>
  <c r="B88" i="191"/>
  <c r="C88" i="191"/>
  <c r="B89" i="191"/>
  <c r="D89" i="191" s="1"/>
  <c r="B93" i="191"/>
  <c r="D93" i="191" s="1"/>
  <c r="B94" i="191"/>
  <c r="D94" i="191" s="1"/>
  <c r="F89" i="191" s="1"/>
  <c r="D95" i="191"/>
  <c r="C151" i="191" s="1"/>
  <c r="D99" i="191"/>
  <c r="F99" i="191" s="1"/>
  <c r="D100" i="191"/>
  <c r="F100" i="191" s="1"/>
  <c r="D101" i="191"/>
  <c r="F101" i="191" s="1"/>
  <c r="D102" i="191"/>
  <c r="F102" i="191" s="1"/>
  <c r="D106" i="191"/>
  <c r="F106" i="191" s="1"/>
  <c r="D107" i="191"/>
  <c r="F107" i="191" s="1"/>
  <c r="C108" i="191"/>
  <c r="D108" i="191" s="1"/>
  <c r="F108" i="191" s="1"/>
  <c r="C109" i="191"/>
  <c r="D109" i="191" s="1"/>
  <c r="F109" i="191" s="1"/>
  <c r="C113" i="191"/>
  <c r="D113" i="191" s="1"/>
  <c r="C114" i="191"/>
  <c r="D114" i="191" s="1"/>
  <c r="F114" i="191" s="1"/>
  <c r="D115" i="191"/>
  <c r="F115" i="191" s="1"/>
  <c r="C116" i="191"/>
  <c r="D116" i="191" s="1"/>
  <c r="F116" i="191" s="1"/>
  <c r="D117" i="191"/>
  <c r="F117" i="191" s="1"/>
  <c r="D118" i="191"/>
  <c r="C119" i="191"/>
  <c r="D119" i="191" s="1"/>
  <c r="F119" i="191" s="1"/>
  <c r="D120" i="191"/>
  <c r="F120" i="191" s="1"/>
  <c r="D125" i="191"/>
  <c r="C154" i="191" s="1"/>
  <c r="D128" i="191"/>
  <c r="C146" i="191"/>
  <c r="E128" i="191" l="1"/>
  <c r="E132" i="191" s="1"/>
  <c r="D132" i="191"/>
  <c r="D96" i="191"/>
  <c r="F88" i="191"/>
  <c r="F90" i="191" s="1"/>
  <c r="F37" i="191"/>
  <c r="F27" i="191"/>
  <c r="D121" i="191"/>
  <c r="F113" i="191"/>
  <c r="F121" i="191" s="1"/>
  <c r="F110" i="191"/>
  <c r="F103" i="191"/>
  <c r="F7" i="191"/>
  <c r="F15" i="191" s="1"/>
  <c r="F32" i="191"/>
  <c r="F95" i="191"/>
  <c r="F96" i="191" s="1"/>
  <c r="F33" i="191"/>
  <c r="D62" i="191"/>
  <c r="F59" i="191"/>
  <c r="F62" i="191" s="1"/>
  <c r="F42" i="191"/>
  <c r="D12" i="191"/>
  <c r="F12" i="191" s="1"/>
  <c r="F44" i="191"/>
  <c r="F26" i="191"/>
  <c r="E73" i="191"/>
  <c r="E38" i="191"/>
  <c r="D68" i="191"/>
  <c r="F68" i="191" s="1"/>
  <c r="D42" i="191"/>
  <c r="D22" i="191"/>
  <c r="D88" i="191"/>
  <c r="D90" i="191" s="1"/>
  <c r="D85" i="191"/>
  <c r="C93" i="191"/>
  <c r="D76" i="191"/>
  <c r="D65" i="191"/>
  <c r="D103" i="191"/>
  <c r="D66" i="191"/>
  <c r="F66" i="191" s="1"/>
  <c r="D28" i="191"/>
  <c r="D110" i="191"/>
  <c r="D38" i="191"/>
  <c r="L140" i="189"/>
  <c r="D73" i="191" l="1"/>
  <c r="F38" i="191"/>
  <c r="D79" i="191"/>
  <c r="F76" i="191"/>
  <c r="F79" i="191" s="1"/>
  <c r="D56" i="191"/>
  <c r="F65" i="191"/>
  <c r="F73" i="191" s="1"/>
  <c r="D15" i="191"/>
  <c r="F128" i="191"/>
  <c r="F132" i="191" s="1"/>
  <c r="L12" i="189"/>
  <c r="L10" i="189"/>
  <c r="E24" i="191" s="1"/>
  <c r="L4" i="189"/>
  <c r="L108" i="189"/>
  <c r="L106" i="189"/>
  <c r="L82" i="189"/>
  <c r="L81" i="189"/>
  <c r="C153" i="191" l="1"/>
  <c r="D140" i="191"/>
  <c r="C156" i="191" s="1"/>
  <c r="C152" i="191"/>
  <c r="E20" i="191"/>
  <c r="E22" i="191" s="1"/>
  <c r="F22" i="191" s="1"/>
  <c r="F24" i="191"/>
  <c r="F28" i="191" s="1"/>
  <c r="E28" i="191"/>
  <c r="E48" i="191"/>
  <c r="C155" i="191"/>
  <c r="C157" i="191" s="1"/>
  <c r="F48" i="191" l="1"/>
  <c r="F50" i="191" s="1"/>
  <c r="F56" i="191" s="1"/>
  <c r="E50" i="191"/>
  <c r="E56" i="191" s="1"/>
  <c r="E140" i="191" s="1"/>
  <c r="F140" i="19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</authors>
  <commentList>
    <comment ref="C1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PC XX-XX-XX
significa n° - mês - ano</t>
        </r>
      </text>
    </comment>
    <comment ref="J1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Tipo de despesa:
P = Patrocinada
RCA = Repasse Conaci  aos Anfitriões
R = Despesa a ser ressarcida
C = Crédito gerado
CAP = capitalização</t>
        </r>
      </text>
    </comment>
    <comment ref="K6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Ressarcimento em janeiro/22 à Renata, referente à novembro/21, com cobrança no cartão de crédito em dezembro/22 e solicitação de reembolso em janeiro/22;</t>
        </r>
      </text>
    </comment>
    <comment ref="K14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Ressarcimento em fevereiro à Renata, referente à dezembro/21, com cobrança no cartão de crédito em janeiro/22 e solicitação de reembolso em fevereiro/22;</t>
        </r>
      </text>
    </comment>
    <comment ref="K40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Débora Severino</t>
        </r>
      </text>
    </comment>
    <comment ref="K41" authorId="0" shapeId="0" xr:uid="{00000000-0006-0000-0000-000006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Thaís Falcão</t>
        </r>
      </text>
    </comment>
    <comment ref="K42" authorId="0" shapeId="0" xr:uid="{00000000-0006-0000-0000-000007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Ully Schreck</t>
        </r>
      </text>
    </comment>
    <comment ref="L46" authorId="0" shapeId="0" xr:uid="{00000000-0006-0000-0000-000008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No extrato consta a saída de 2.850: 1750 + 1100</t>
        </r>
      </text>
    </comment>
    <comment ref="K69" authorId="0" shapeId="0" xr:uid="{00000000-0006-0000-0000-000009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houve ressarcimento desse valor em 27-04-22, por problema de entrega no endereço do Conaci; entrega permitida apenas em Brasília; </t>
        </r>
      </text>
    </comment>
    <comment ref="M80" authorId="0" shapeId="0" xr:uid="{00000000-0006-0000-0000-00000A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compra para teste cartão Conaci; teste kalunga</t>
        </r>
      </text>
    </comment>
    <comment ref="K108" authorId="0" shapeId="0" xr:uid="{00000000-0006-0000-0000-00000B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pagamento Regus é adiantado</t>
        </r>
      </text>
    </comment>
    <comment ref="K109" authorId="0" shapeId="0" xr:uid="{00000000-0006-0000-0000-00000C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pagamento Regus é adiantado</t>
        </r>
      </text>
    </comment>
    <comment ref="K125" authorId="0" shapeId="0" xr:uid="{00000000-0006-0000-0000-00000D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pagamento Regus é adiantado</t>
        </r>
      </text>
    </comment>
    <comment ref="K131" authorId="0" shapeId="0" xr:uid="{00000000-0006-0000-0000-00000E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ressarcimento efetuado em 15/12</t>
        </r>
      </text>
    </comment>
    <comment ref="L158" authorId="0" shapeId="0" xr:uid="{00000000-0006-0000-0000-00000F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a passagem de ida Francisco para Brasília dia 09/08 constou da fatura 794 no valor 1.243,99 ;  o total de 1.350,28 (477,35+872,93) da fatura 793 representa a passagem do Rodolfo para Goiânia;
</t>
        </r>
      </text>
    </comment>
    <comment ref="N158" authorId="0" shapeId="0" xr:uid="{00000000-0006-0000-0000-000010000000}">
      <text>
        <r>
          <rPr>
            <b/>
            <sz val="9"/>
            <color indexed="81"/>
            <rFont val="Segoe UI"/>
            <charset val="1"/>
          </rPr>
          <t>Administrador:</t>
        </r>
        <r>
          <rPr>
            <sz val="9"/>
            <color indexed="81"/>
            <rFont val="Segoe UI"/>
            <charset val="1"/>
          </rPr>
          <t xml:space="preserve">
as passagens estão destacadas em especial na fatura 793</t>
        </r>
      </text>
    </comment>
    <comment ref="L159" authorId="0" shapeId="0" xr:uid="{00000000-0006-0000-0000-000011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Passagem Alexandre Falcão</t>
        </r>
      </text>
    </comment>
    <comment ref="L160" authorId="0" shapeId="0" xr:uid="{00000000-0006-0000-0000-000012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Passagem Rodolfo Serrano
</t>
        </r>
      </text>
    </comment>
    <comment ref="L161" authorId="0" shapeId="0" xr:uid="{00000000-0006-0000-0000-000013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Passagem Beatriz Loureiro</t>
        </r>
      </text>
    </comment>
    <comment ref="L162" authorId="0" shapeId="0" xr:uid="{00000000-0006-0000-0000-000014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Passagem ida e volta Rodolfo Serrano
</t>
        </r>
      </text>
    </comment>
    <comment ref="K167" authorId="0" shapeId="0" xr:uid="{00000000-0006-0000-0000-000015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pagamento Regus é adiantado</t>
        </r>
      </text>
    </comment>
    <comment ref="L169" authorId="0" shapeId="0" xr:uid="{00000000-0006-0000-0000-000016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Passagens para Débora Severino; Ully Schreck; Thaís Falcão e Fabíola Duarte</t>
        </r>
      </text>
    </comment>
    <comment ref="L170" authorId="0" shapeId="0" xr:uid="{00000000-0006-0000-0000-000017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Passagens para Rodrigo Fontenelle; Francisco Netto e Edmar Camata</t>
        </r>
      </text>
    </comment>
    <comment ref="K181" authorId="0" shapeId="0" xr:uid="{00000000-0006-0000-0000-000018000000}">
      <text>
        <r>
          <rPr>
            <b/>
            <sz val="9"/>
            <color indexed="81"/>
            <rFont val="Segoe UI"/>
            <charset val="1"/>
          </rPr>
          <t>Administrador:</t>
        </r>
        <r>
          <rPr>
            <sz val="9"/>
            <color indexed="81"/>
            <rFont val="Segoe UI"/>
            <charset val="1"/>
          </rPr>
          <t xml:space="preserve">
a passagem em princípio ia ser paga por parceiro, pois ele iria para outro evento, contudo, o citado  evento foi  cancelado</t>
        </r>
      </text>
    </comment>
    <comment ref="L181" authorId="0" shapeId="0" xr:uid="{00000000-0006-0000-0000-000019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Passagem Francisco Netto</t>
        </r>
      </text>
    </comment>
    <comment ref="L182" authorId="0" shapeId="0" xr:uid="{00000000-0006-0000-0000-00001A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Passagens Débora Severino</t>
        </r>
      </text>
    </comment>
    <comment ref="L183" authorId="0" shapeId="0" xr:uid="{00000000-0006-0000-0000-00001B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190" authorId="0" shapeId="0" xr:uid="{00000000-0006-0000-0000-00001C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pagamento Regus é adiantado</t>
        </r>
      </text>
    </comment>
    <comment ref="L198" authorId="0" shapeId="0" xr:uid="{00000000-0006-0000-0000-00001D000000}">
      <text>
        <r>
          <rPr>
            <b/>
            <sz val="9"/>
            <color indexed="81"/>
            <rFont val="Segoe UI"/>
            <charset val="1"/>
          </rPr>
          <t>Administrador:</t>
        </r>
        <r>
          <rPr>
            <sz val="9"/>
            <color indexed="81"/>
            <rFont val="Segoe UI"/>
            <charset val="1"/>
          </rPr>
          <t xml:space="preserve">
91,86 zoom agosto; 85,97 zoom setembro</t>
        </r>
      </text>
    </comment>
    <comment ref="K210" authorId="0" shapeId="0" xr:uid="{00000000-0006-0000-0000-00001E000000}">
      <text>
        <r>
          <rPr>
            <b/>
            <sz val="9"/>
            <color indexed="81"/>
            <rFont val="Segoe UI"/>
            <charset val="1"/>
          </rPr>
          <t>Administrador:</t>
        </r>
        <r>
          <rPr>
            <sz val="9"/>
            <color indexed="81"/>
            <rFont val="Segoe UI"/>
            <charset val="1"/>
          </rPr>
          <t xml:space="preserve">
posteriormente a palestrante ressarciu as diárias pois passou mal no dia do embarque da viagem, apresentando online</t>
        </r>
      </text>
    </comment>
    <comment ref="K211" authorId="0" shapeId="0" xr:uid="{00000000-0006-0000-0000-00001F000000}">
      <text>
        <r>
          <rPr>
            <b/>
            <sz val="9"/>
            <color indexed="81"/>
            <rFont val="Segoe UI"/>
            <charset val="1"/>
          </rPr>
          <t>Administrador:</t>
        </r>
        <r>
          <rPr>
            <sz val="9"/>
            <color indexed="81"/>
            <rFont val="Segoe UI"/>
            <charset val="1"/>
          </rPr>
          <t xml:space="preserve">
Fabíola Duarte</t>
        </r>
      </text>
    </comment>
    <comment ref="K225" authorId="0" shapeId="0" xr:uid="{00000000-0006-0000-0000-000020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Palestrante ressarciu as diárias posteriormente;</t>
        </r>
      </text>
    </comment>
    <comment ref="K226" authorId="0" shapeId="0" xr:uid="{00000000-0006-0000-0000-000021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Ully Schreck</t>
        </r>
      </text>
    </comment>
    <comment ref="K232" authorId="0" shapeId="0" xr:uid="{00000000-0006-0000-0000-000022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pagamento Regus é adiantado</t>
        </r>
      </text>
    </comment>
    <comment ref="K236" authorId="0" shapeId="0" xr:uid="{00000000-0006-0000-0000-000023000000}">
      <text>
        <r>
          <rPr>
            <b/>
            <sz val="9"/>
            <color indexed="81"/>
            <rFont val="Segoe UI"/>
            <charset val="1"/>
          </rPr>
          <t>Administrador:</t>
        </r>
        <r>
          <rPr>
            <sz val="9"/>
            <color indexed="81"/>
            <rFont val="Segoe UI"/>
            <charset val="1"/>
          </rPr>
          <t xml:space="preserve">
Rodrigo Fontenelle</t>
        </r>
      </text>
    </comment>
    <comment ref="K238" authorId="0" shapeId="0" xr:uid="{00000000-0006-0000-0000-000024000000}">
      <text>
        <r>
          <rPr>
            <b/>
            <sz val="9"/>
            <color indexed="81"/>
            <rFont val="Segoe UI"/>
            <charset val="1"/>
          </rPr>
          <t>Administrador:</t>
        </r>
        <r>
          <rPr>
            <sz val="9"/>
            <color indexed="81"/>
            <rFont val="Segoe UI"/>
            <charset val="1"/>
          </rPr>
          <t xml:space="preserve">
Leonardo Ferraz</t>
        </r>
      </text>
    </comment>
    <comment ref="C248" authorId="0" shapeId="0" xr:uid="{00000000-0006-0000-0000-000025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pasta está no mês de setembro</t>
        </r>
      </text>
    </comment>
    <comment ref="K259" authorId="0" shapeId="0" xr:uid="{00000000-0006-0000-0000-000026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pagamento Regus é adiantado</t>
        </r>
      </text>
    </comment>
    <comment ref="K264" authorId="0" shapeId="0" xr:uid="{00000000-0006-0000-0000-000027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Rodrigo Fontenelle</t>
        </r>
      </text>
    </comment>
    <comment ref="L265" authorId="0" shapeId="0" xr:uid="{00000000-0006-0000-0000-000028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Alexandre Falcão 
</t>
        </r>
      </text>
    </comment>
    <comment ref="L266" authorId="0" shapeId="0" xr:uid="{00000000-0006-0000-0000-000029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Rodolfo Serrano</t>
        </r>
      </text>
    </comment>
    <comment ref="K274" authorId="0" shapeId="0" xr:uid="{00000000-0006-0000-0000-00002A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Ganhadores
- Livro 01: Sebastião Gazoni - CGM/Cachoeiro de Itapemirim
- Livro 02: Cícero Alessandro Barbosa - CGE/SC</t>
        </r>
      </text>
    </comment>
    <comment ref="K275" authorId="0" shapeId="0" xr:uid="{00000000-0006-0000-0000-00002B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Ganhador:
- Curso: Bruno Rafael Martins Campos - Corregedoria - SECONT/ES</t>
        </r>
      </text>
    </comment>
    <comment ref="K276" authorId="0" shapeId="0" xr:uid="{00000000-0006-0000-0000-00002C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notebook entregue em Brasília no endereço Conaci da Regus; Secretária-Executiva buscou no dia da reunião com Banco Mundial no dia 18/11;
Motivação para a espceficação do notebook consta da pasta PC 11-04-22;</t>
        </r>
      </text>
    </comment>
    <comment ref="K279" authorId="0" shapeId="0" xr:uid="{00000000-0006-0000-0000-00002D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Débora Severino</t>
        </r>
      </text>
    </comment>
    <comment ref="K280" authorId="0" shapeId="0" xr:uid="{00000000-0006-0000-0000-00002E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Débora Severino</t>
        </r>
      </text>
    </comment>
    <comment ref="K281" authorId="0" shapeId="0" xr:uid="{00000000-0006-0000-0000-00002F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Fabíola Duarte</t>
        </r>
      </text>
    </comment>
    <comment ref="K282" authorId="0" shapeId="0" xr:uid="{00000000-0006-0000-0000-000030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Thaís Falcão</t>
        </r>
      </text>
    </comment>
    <comment ref="K289" authorId="0" shapeId="0" xr:uid="{00000000-0006-0000-0000-000031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Thais Falcão</t>
        </r>
      </text>
    </comment>
    <comment ref="K290" authorId="0" shapeId="0" xr:uid="{00000000-0006-0000-0000-000032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Débora Severino</t>
        </r>
      </text>
    </comment>
    <comment ref="K292" authorId="0" shapeId="0" xr:uid="{00000000-0006-0000-0000-000033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Fabíola Duarte</t>
        </r>
      </text>
    </comment>
    <comment ref="K295" authorId="0" shapeId="0" xr:uid="{00000000-0006-0000-0000-000034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Rodolfo Serrano</t>
        </r>
      </text>
    </comment>
    <comment ref="K296" authorId="0" shapeId="0" xr:uid="{00000000-0006-0000-0000-000035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Edmar Camata</t>
        </r>
      </text>
    </comment>
    <comment ref="L296" authorId="0" shapeId="0" xr:uid="{00000000-0006-0000-0000-000036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Edmar Camata</t>
        </r>
      </text>
    </comment>
    <comment ref="K297" authorId="0" shapeId="0" xr:uid="{00000000-0006-0000-0000-000037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Rodrigo Fontenelle
</t>
        </r>
      </text>
    </comment>
    <comment ref="K298" authorId="0" shapeId="0" xr:uid="{00000000-0006-0000-0000-000038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Alexandre Falcão</t>
        </r>
      </text>
    </comment>
    <comment ref="K299" authorId="0" shapeId="0" xr:uid="{00000000-0006-0000-0000-000039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Francisco Netto</t>
        </r>
      </text>
    </comment>
    <comment ref="K300" authorId="0" shapeId="0" xr:uid="{00000000-0006-0000-0000-00003A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Beatriz </t>
        </r>
      </text>
    </comment>
    <comment ref="I301" authorId="0" shapeId="0" xr:uid="{00000000-0006-0000-0000-00003B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O recurso estava previsto para ser gasto no Encontro Nacional, mas em função do período eleitoral a Comenda foi entregue na última RTC do ano </t>
        </r>
      </text>
    </comment>
    <comment ref="I313" authorId="0" shapeId="0" xr:uid="{00000000-0006-0000-0000-00003C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O recurso estava previsto para ser gasto no Encontro Nacional, mas em função do período eleitoral a Comenda foi entregue na última RTC do ano </t>
        </r>
      </text>
    </comment>
    <comment ref="K314" authorId="0" shapeId="0" xr:uid="{00000000-0006-0000-0000-00003D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Francisco Netto</t>
        </r>
      </text>
    </comment>
    <comment ref="K315" authorId="0" shapeId="0" xr:uid="{00000000-0006-0000-0000-00003E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Rodrigo Fontenelle
</t>
        </r>
      </text>
    </comment>
    <comment ref="K316" authorId="0" shapeId="0" xr:uid="{00000000-0006-0000-0000-00003F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Edmar Camata</t>
        </r>
      </text>
    </comment>
    <comment ref="K317" authorId="0" shapeId="0" xr:uid="{00000000-0006-0000-0000-000040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Edmar Camata</t>
        </r>
      </text>
    </comment>
    <comment ref="K318" authorId="0" shapeId="0" xr:uid="{00000000-0006-0000-0000-000041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Edmar Camata</t>
        </r>
      </text>
    </comment>
    <comment ref="K319" authorId="0" shapeId="0" xr:uid="{00000000-0006-0000-0000-000042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Edmar Camata</t>
        </r>
      </text>
    </comment>
    <comment ref="K326" authorId="0" shapeId="0" xr:uid="{00000000-0006-0000-0000-000043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Edmar Camata</t>
        </r>
      </text>
    </comment>
    <comment ref="K328" authorId="0" shapeId="0" xr:uid="{00000000-0006-0000-0000-000044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Rodrigo Fontenelle</t>
        </r>
      </text>
    </comment>
    <comment ref="K329" authorId="0" shapeId="0" xr:uid="{00000000-0006-0000-0000-000045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Edmar Camata</t>
        </r>
      </text>
    </comment>
    <comment ref="K330" authorId="0" shapeId="0" xr:uid="{00000000-0006-0000-0000-000046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Francisco Netto</t>
        </r>
      </text>
    </comment>
    <comment ref="K332" authorId="0" shapeId="0" xr:uid="{00000000-0006-0000-0000-000047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pagamento Regus é adiantado</t>
        </r>
      </text>
    </comment>
    <comment ref="K365" authorId="0" shapeId="0" xr:uid="{00000000-0006-0000-0000-000048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pagamento Regus é adiantado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Administrador</author>
  </authors>
  <commentList>
    <comment ref="A7" authorId="0" shapeId="0" xr:uid="{00000000-0006-0000-0100-000001000000}">
      <text>
        <r>
          <rPr>
            <sz val="11"/>
            <color theme="1"/>
            <rFont val="Calibri"/>
            <family val="2"/>
            <scheme val="minor"/>
          </rPr>
          <t>======
ID#AAAAW_BVR6U
Conaci Principal    (2022-03-20 21:41:20)
Não contar com a receita de Piaui e Sergipe, na planilha de 2021 constam como inadimplentes.</t>
        </r>
      </text>
    </comment>
    <comment ref="A9" authorId="0" shapeId="0" xr:uid="{00000000-0006-0000-0100-000002000000}">
      <text>
        <r>
          <rPr>
            <sz val="11"/>
            <color theme="1"/>
            <rFont val="Calibri"/>
            <family val="2"/>
            <scheme val="minor"/>
          </rPr>
          <t>======
ID#AAAAXCLbgMQ
Conaci Principal    (2022-03-21 13:01:01)
existem 2 novos associados em vias de ingresso desde de janeiro: Maringá e Cachoeiro do Itapemirim;</t>
        </r>
      </text>
    </comment>
    <comment ref="B9" authorId="0" shapeId="0" xr:uid="{00000000-0006-0000-0100-000003000000}">
      <text>
        <r>
          <rPr>
            <sz val="11"/>
            <color theme="1"/>
            <rFont val="Calibri"/>
            <family val="2"/>
            <scheme val="minor"/>
          </rPr>
          <t>======
ID#AAAAW_BVR6g
Conaci Principal    (2022-03-20 22:05:17)
meta aproximada para 2022: incremente de 50% em relação a 2021 (11 municípios)</t>
        </r>
      </text>
    </comment>
    <comment ref="C9" authorId="1" shapeId="0" xr:uid="{00000000-0006-0000-0100-000004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valor prorata</t>
        </r>
      </text>
    </comment>
    <comment ref="E11" authorId="1" shapeId="0" xr:uid="{00000000-0006-0000-0100-000005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Piauí acertou 2021; na planilha consta que Piaui pagou 22 mil, sendo 7500 de 2021 e 15000 de 2022
</t>
        </r>
      </text>
    </comment>
    <comment ref="A12" authorId="0" shapeId="0" xr:uid="{00000000-0006-0000-0100-000006000000}">
      <text>
        <r>
          <rPr>
            <sz val="11"/>
            <color theme="1"/>
            <rFont val="Calibri"/>
            <family val="2"/>
            <scheme val="minor"/>
          </rPr>
          <t>======
ID#AAAAXCLbgMU
Conaci Principal    (2022-03-21 13:09:13)
11 mil dólares Susana de 2022;
------
ID#AAAAXC04bns
Conaci Principal    (2022-03-21 18:24:19)
130 mil dólares projeto Banco Mundial - Sistema GRAS</t>
        </r>
      </text>
    </comment>
    <comment ref="C12" authorId="0" shapeId="0" xr:uid="{00000000-0006-0000-0100-000007000000}">
      <text>
        <r>
          <rPr>
            <sz val="11"/>
            <color theme="1"/>
            <rFont val="Calibri"/>
            <family val="2"/>
            <scheme val="minor"/>
          </rPr>
          <t>======
ID#AAAAXC04bnw
Conaci Principal    (2022-03-21 18:26:01)
valor do dólar do dia 21/03</t>
        </r>
      </text>
    </comment>
    <comment ref="E12" authorId="1" shapeId="0" xr:uid="{00000000-0006-0000-0100-000008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o valor pode alterar; aguardando o valor a ser informado pela Marcela; e fazer o cálculo do valor subsidiado pelo Banco na 42° RTC - Porto Velho;</t>
        </r>
      </text>
    </comment>
    <comment ref="A13" authorId="0" shapeId="0" xr:uid="{00000000-0006-0000-0100-000009000000}">
      <text>
        <r>
          <rPr>
            <sz val="11"/>
            <color theme="1"/>
            <rFont val="Calibri"/>
            <family val="2"/>
            <scheme val="minor"/>
          </rPr>
          <t>======
ID#AAAAXCLbgM0
Conaci Principal    (2022-03-21 14:29:57)
aproximadamente 1 milhão em dez/21, rendimento de 4000 mês no 1° trimestre = 15.000; 3.000 para os demais meses, considerando uma estimativa de utilização de caixa;</t>
        </r>
      </text>
    </comment>
    <comment ref="D13" authorId="0" shapeId="0" xr:uid="{00000000-0006-0000-0100-00000A000000}">
      <text>
        <r>
          <rPr>
            <sz val="11"/>
            <color theme="1"/>
            <rFont val="Calibri"/>
            <family val="2"/>
            <scheme val="minor"/>
          </rPr>
          <t>======
ID#AAAAXCLbgM4
Conaci Principal    (2022-03-21 14:31:18)
renata tinha colocado no histórico anterior uma estimativa de 40 mil
------
ID#AAAAXCLbgM8
Conaci Principal    (2022-03-21 14:33:10)
aproximadamente 1 milhão em caixa; rendimento de 0,005 ao mês seria aproximadamente 5.000 mês no primeiro trimestre = 15.000; para os demais meses simulou-se 3.000 considerando a expectativa de utilização do caixa;
------
ID#AAAAXCLbgNA
Conaci Principal    (2022-03-21 14:36:12)
expectativa de receita de aproximadamente 400 mil e utilização de caixa de pelo menos 600 mil</t>
        </r>
      </text>
    </comment>
    <comment ref="E13" authorId="1" shapeId="0" xr:uid="{00000000-0006-0000-0100-00000B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aguardando emissão do Banco; </t>
        </r>
      </text>
    </comment>
    <comment ref="F14" authorId="1" shapeId="0" xr:uid="{00000000-0006-0000-0100-00000C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Falta receber patrocínio da 42° RTC Porto Velho 25 mil </t>
        </r>
      </text>
    </comment>
    <comment ref="C20" authorId="0" shapeId="0" xr:uid="{00000000-0006-0000-0100-00000D000000}">
      <text>
        <r>
          <rPr>
            <sz val="11"/>
            <color theme="1"/>
            <rFont val="Calibri"/>
            <family val="2"/>
            <scheme val="minor"/>
          </rPr>
          <t>======
ID#AAAAW_BVR6o
Conaci Principal    (2022-03-20 22:35:42)
30% de aumento = 2.094</t>
        </r>
      </text>
    </comment>
    <comment ref="E20" authorId="1" shapeId="0" xr:uid="{00000000-0006-0000-0100-00000E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valor inclui também ressarcimentos de Banco de Imagem e Correio
</t>
        </r>
      </text>
    </comment>
    <comment ref="B21" authorId="0" shapeId="0" xr:uid="{00000000-0006-0000-0100-00000F000000}">
      <text>
        <r>
          <rPr>
            <sz val="11"/>
            <color theme="1"/>
            <rFont val="Calibri"/>
            <family val="2"/>
            <scheme val="minor"/>
          </rPr>
          <t>======
ID#AAAAUohD7Ss
RENATA KELLY CARDOSO DE REZENDE PR115322    (2022-02-06 16:25:35)
Considerando reajuste proposto, se autorizado</t>
        </r>
      </text>
    </comment>
    <comment ref="C21" authorId="0" shapeId="0" xr:uid="{00000000-0006-0000-0100-000010000000}">
      <text>
        <r>
          <rPr>
            <sz val="11"/>
            <color theme="1"/>
            <rFont val="Calibri"/>
            <family val="2"/>
            <scheme val="minor"/>
          </rPr>
          <t>======
ID#AAAAXCLbgMc
Conaci Principal    (2022-03-21 13:39:48)
Salário Assessora de Comunicação CGU; aproximadamente 13.000 bruto; aproximadamente 10.000 líquido;</t>
        </r>
      </text>
    </comment>
    <comment ref="C24" authorId="0" shapeId="0" xr:uid="{00000000-0006-0000-0100-000011000000}">
      <text>
        <r>
          <rPr>
            <sz val="11"/>
            <color theme="1"/>
            <rFont val="Calibri"/>
            <family val="2"/>
            <scheme val="minor"/>
          </rPr>
          <t>======
ID#AAAAW_BVR6w
Conaci Principal    (2022-03-20 23:38:00)
valor de 2022</t>
        </r>
      </text>
    </comment>
    <comment ref="A27" authorId="0" shapeId="0" xr:uid="{00000000-0006-0000-0100-000012000000}">
      <text>
        <r>
          <rPr>
            <sz val="11"/>
            <color theme="1"/>
            <rFont val="Calibri"/>
            <family val="2"/>
            <scheme val="minor"/>
          </rPr>
          <t>======
ID#AAAAW_BVR60
Conaci Principal    (2022-03-20 23:42:17)
solicitar Thaís esse boleto</t>
        </r>
      </text>
    </comment>
    <comment ref="C27" authorId="0" shapeId="0" xr:uid="{00000000-0006-0000-0100-000013000000}">
      <text>
        <r>
          <rPr>
            <sz val="11"/>
            <color theme="1"/>
            <rFont val="Calibri"/>
            <family val="2"/>
            <scheme val="minor"/>
          </rPr>
          <t>======
ID#AAAAW_BVR64
Conaci Principal    (2022-03-20 23:42:30)
valor aproximado</t>
        </r>
      </text>
    </comment>
    <comment ref="A31" authorId="0" shapeId="0" xr:uid="{00000000-0006-0000-0100-000014000000}">
      <text>
        <r>
          <rPr>
            <sz val="11"/>
            <color theme="1"/>
            <rFont val="Calibri"/>
            <family val="2"/>
            <scheme val="minor"/>
          </rPr>
          <t>======
ID#AAAAWT07KoQ
Conaci Principal    (2022-03-21 00:19:21)
contrato Leandro</t>
        </r>
      </text>
    </comment>
    <comment ref="D32" authorId="0" shapeId="0" xr:uid="{00000000-0006-0000-0100-000015000000}">
      <text>
        <r>
          <rPr>
            <sz val="11"/>
            <color theme="1"/>
            <rFont val="Calibri"/>
            <family val="2"/>
            <scheme val="minor"/>
          </rPr>
          <t>======
ID#AAAAWT07KoM
Conaci Principal    (2022-03-21 00:15:21)
pagamento de 50% final do novo site quando da entrega; valor aprovado no orçamento de 2021</t>
        </r>
      </text>
    </comment>
    <comment ref="D33" authorId="0" shapeId="0" xr:uid="{00000000-0006-0000-0100-000016000000}">
      <text>
        <r>
          <rPr>
            <sz val="11"/>
            <color theme="1"/>
            <rFont val="Calibri"/>
            <family val="2"/>
            <scheme val="minor"/>
          </rPr>
          <t>======
ID#AAAAWT07KoY
Conaci Principal    (2022-03-21 00:26:33)
assinar contrato site mulheres</t>
        </r>
      </text>
    </comment>
    <comment ref="C35" authorId="0" shapeId="0" xr:uid="{00000000-0006-0000-0100-000017000000}">
      <text>
        <r>
          <rPr>
            <sz val="11"/>
            <color theme="1"/>
            <rFont val="Calibri"/>
            <family val="2"/>
            <scheme val="minor"/>
          </rPr>
          <t>======
ID#AAAAXDjqppk
Conaci Principal    (2022-03-21 21:25:33)
1700 o valor estimado de 2021; estimei valor com aumento para 2000</t>
        </r>
      </text>
    </comment>
    <comment ref="C36" authorId="0" shapeId="0" xr:uid="{00000000-0006-0000-0100-000018000000}">
      <text>
        <r>
          <rPr>
            <sz val="11"/>
            <color theme="1"/>
            <rFont val="Calibri"/>
            <family val="2"/>
            <scheme val="minor"/>
          </rPr>
          <t>======
ID#AAAAWTjyYos
Conaci Principal    (2022-03-20 23:59:43)
valor com base no valor de março 270,00</t>
        </r>
      </text>
    </comment>
    <comment ref="F36" authorId="1" shapeId="0" xr:uid="{00000000-0006-0000-0100-000019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ativação do e-mail planejamento para Marcela; criação do e-mail duvidas@conaci.org.br para diagnóstico municípios; criação do e-mail cursos@conaci.org.br para gestão do IDCT dos cursos EAD; criação do e-mail mulheresnocontrole@conaci.org.br para concurso de artigos;</t>
        </r>
      </text>
    </comment>
    <comment ref="A37" authorId="0" shapeId="0" xr:uid="{00000000-0006-0000-0100-00001A000000}">
      <text>
        <r>
          <rPr>
            <sz val="11"/>
            <color theme="1"/>
            <rFont val="Calibri"/>
            <family val="2"/>
            <scheme val="minor"/>
          </rPr>
          <t>======
ID#AAAAXCLbgMg
Conaci Principal    (2022-03-21 14:04:59)
e-mail Conaci e e-mail Comunicação</t>
        </r>
      </text>
    </comment>
    <comment ref="C40" authorId="0" shapeId="0" xr:uid="{00000000-0006-0000-0100-00001B000000}">
      <text>
        <r>
          <rPr>
            <sz val="11"/>
            <color theme="1"/>
            <rFont val="Calibri"/>
            <family val="2"/>
            <scheme val="minor"/>
          </rPr>
          <t>======
ID#AAAAXCLbgMs
Conaci Principal    (2022-03-21 14:20:15)
Valor Audin MG 2.300</t>
        </r>
      </text>
    </comment>
    <comment ref="E40" authorId="1" shapeId="0" xr:uid="{00000000-0006-0000-0100-00001C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Pode ser que aproximadamente 6 mil reais seja ressarcido ao Conaci pelo projeto do Banco; aguardando também possível pagamento em duplicidade da mensalidade de outubro, pago em nov - aguardando análise da Ferrugini</t>
        </r>
      </text>
    </comment>
    <comment ref="D44" authorId="0" shapeId="0" xr:uid="{00000000-0006-0000-0100-00001D000000}">
      <text>
        <r>
          <rPr>
            <sz val="11"/>
            <color theme="1"/>
            <rFont val="Calibri"/>
            <family val="2"/>
            <scheme val="minor"/>
          </rPr>
          <t>======
ID#AAAAUohD7TE
RENATA KELLY CARDOSO DE REZENDE PR115322    (2022-02-06 16:25:35)
Com base no histórico do último ano: R$ 2.476,03
------
ID#AAAAXCLbgNE
Conaci Principal    (2022-03-21 14:43:43)
a estimativa da Renata para outros anos era de 3 mil; coloquei 1mil a mais prevendo um aumento de preços</t>
        </r>
      </text>
    </comment>
    <comment ref="D45" authorId="0" shapeId="0" xr:uid="{00000000-0006-0000-0100-00001E000000}">
      <text>
        <r>
          <rPr>
            <sz val="11"/>
            <color theme="1"/>
            <rFont val="Calibri"/>
            <family val="2"/>
            <scheme val="minor"/>
          </rPr>
          <t>======
ID#AAAAUohD7Uc
RENATA KELLY CARDOSO DE REZENDE PR115322    (2022-02-06 16:25:35)
Com base no último histórico R$ 2.483,00
------
ID#AAAAXCLbgNI
Conaci Principal    (2022-03-21 14:44:13)
a estimativa da Renata para outros anos era de 3 mil; coloquei 1mil a mais prevendo um aumento de preços</t>
        </r>
      </text>
    </comment>
    <comment ref="A46" authorId="0" shapeId="0" xr:uid="{00000000-0006-0000-0100-00001F000000}">
      <text>
        <r>
          <rPr>
            <sz val="11"/>
            <color theme="1"/>
            <rFont val="Calibri"/>
            <family val="2"/>
            <scheme val="minor"/>
          </rPr>
          <t>======
ID#AAAAWT07Koc
Conaci Principal    (2022-03-21 00:27:12)
verificar com ully o valor do orçamento</t>
        </r>
      </text>
    </comment>
    <comment ref="D46" authorId="0" shapeId="0" xr:uid="{00000000-0006-0000-0100-000020000000}">
      <text>
        <r>
          <rPr>
            <sz val="11"/>
            <color theme="1"/>
            <rFont val="Calibri"/>
            <family val="2"/>
            <scheme val="minor"/>
          </rPr>
          <t>======
ID#AAAAXCLbgNY
Conaci Principal    (2022-03-21 14:50:32)
valor estimado de 1000 reais mes; não obtivemos orçamento; esse preço pode variar;
------
ID#AAAAWUBm6m4
Conaci Principal    (2022-03-21 16:59:58)
o orçamento enviado pela Renata é de 1000 o plano bianual até 50 caixas;</t>
        </r>
      </text>
    </comment>
    <comment ref="D47" authorId="0" shapeId="0" xr:uid="{00000000-0006-0000-0100-000021000000}">
      <text>
        <r>
          <rPr>
            <sz val="11"/>
            <color theme="1"/>
            <rFont val="Calibri"/>
            <family val="2"/>
            <scheme val="minor"/>
          </rPr>
          <t>======
ID#AAAAXCLbgNk
Conaci Principal    (2022-03-21 14:58:22)
média de 200 mes</t>
        </r>
      </text>
    </comment>
    <comment ref="E47" authorId="1" shapeId="0" xr:uid="{00000000-0006-0000-0100-000022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valor pode alterar ainda; valor estimado; aguardando recibos para ressarcimento aos interessados; </t>
        </r>
      </text>
    </comment>
    <comment ref="D48" authorId="0" shapeId="0" xr:uid="{00000000-0006-0000-0100-000023000000}">
      <text>
        <r>
          <rPr>
            <sz val="11"/>
            <color theme="1"/>
            <rFont val="Calibri"/>
            <family val="2"/>
            <scheme val="minor"/>
          </rPr>
          <t>======
ID#AAAAXCLbgNs
Conaci Principal    (2022-03-21 14:59:06)
anteriormente era estimado 1mil para outros; dobrei o valor considerando estimativa de aumento</t>
        </r>
      </text>
    </comment>
    <comment ref="E48" authorId="1" shapeId="0" xr:uid="{00000000-0006-0000-0100-000024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o valor inclui o pagamento da Regus - Escritório Brasília </t>
        </r>
      </text>
    </comment>
    <comment ref="D49" authorId="0" shapeId="0" xr:uid="{00000000-0006-0000-0100-000025000000}">
      <text>
        <r>
          <rPr>
            <sz val="11"/>
            <color theme="1"/>
            <rFont val="Calibri"/>
            <family val="2"/>
            <scheme val="minor"/>
          </rPr>
          <t>======
ID#AAAAUohD7UA
RENATA KELLY CARDOSO DE REZENDE PR115322    (2022-02-06 16:25:35)
Com base no último histórico</t>
        </r>
      </text>
    </comment>
    <comment ref="D51" authorId="0" shapeId="0" xr:uid="{00000000-0006-0000-0100-000026000000}">
      <text>
        <r>
          <rPr>
            <sz val="11"/>
            <color theme="1"/>
            <rFont val="Calibri"/>
            <family val="2"/>
            <scheme val="minor"/>
          </rPr>
          <t>======
ID#AAAAWVfR3XM
Conaci Principal    (2022-03-23 21:10:28)
estimado 200 mes</t>
        </r>
      </text>
    </comment>
    <comment ref="D52" authorId="0" shapeId="0" xr:uid="{00000000-0006-0000-0100-000027000000}">
      <text>
        <r>
          <rPr>
            <sz val="11"/>
            <color theme="1"/>
            <rFont val="Calibri"/>
            <family val="2"/>
            <scheme val="minor"/>
          </rPr>
          <t>======
ID#AAAAUohD7UE
RENATA KELLY CARDOSO DE REZENDE PR115322    (2022-02-06 16:25:35)
Compra de placas, bandeirinhas, algum outro bem. Com base no último histórico: 5.719,87</t>
        </r>
      </text>
    </comment>
    <comment ref="D53" authorId="1" shapeId="0" xr:uid="{00000000-0006-0000-0100-000028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o valor da primeira compra do notebook foi devolvida - problema endereço Conaci</t>
        </r>
      </text>
    </comment>
    <comment ref="F53" authorId="1" shapeId="0" xr:uid="{00000000-0006-0000-0100-000029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diferença se refere à licença office que não foi prevista;</t>
        </r>
      </text>
    </comment>
    <comment ref="D54" authorId="0" shapeId="0" xr:uid="{00000000-0006-0000-0100-00002A000000}">
      <text>
        <r>
          <rPr>
            <sz val="11"/>
            <color theme="1"/>
            <rFont val="Calibri"/>
            <family val="2"/>
            <scheme val="minor"/>
          </rPr>
          <t>======
ID#AAAAWVfR3XQ
Conaci Principal    (2022-03-23 21:11:38)
estimativa apresentada pela Thais</t>
        </r>
      </text>
    </comment>
    <comment ref="D59" authorId="0" shapeId="0" xr:uid="{00000000-0006-0000-0100-00002B000000}">
      <text>
        <r>
          <rPr>
            <sz val="11"/>
            <color theme="1"/>
            <rFont val="Calibri"/>
            <family val="2"/>
            <scheme val="minor"/>
          </rPr>
          <t>======
ID#AAAAUohD7Sw
RENATA KELLY CARDOSO DE REZENDE PR115322    (2022-02-06 16:25:35)
Média de R$1200,00 ida e volta para os dois vice-presidentes. Previstas 4 reuniões
------
ID#AAAAWT07Kow
Conaci Principal    (2022-03-21 00:54:30)
média de 1.300 reais ida/volta, balizado na viagem de fev/22 BSB; pagamento de passagem para 3 membros (2 da presidencia e 1 secretária-executiva); 1 encontro por semestre, ou seja, 2 por ano</t>
        </r>
      </text>
    </comment>
    <comment ref="D60" authorId="0" shapeId="0" xr:uid="{00000000-0006-0000-0100-00002C000000}">
      <text>
        <r>
          <rPr>
            <sz val="11"/>
            <color theme="1"/>
            <rFont val="Calibri"/>
            <family val="2"/>
            <scheme val="minor"/>
          </rPr>
          <t>======
ID#AAAAUohD7S0
RENATA KELLY CARDOSO DE REZENDE PR115322    (2022-02-06 16:25:35)
Considerando 1,5 diária para 4 reuniões
------
ID#AAAAWT07Ko0
Conaci Principal    (2022-03-21 00:58:45)
considerando 1,5 diárias para 2 reuniões anuais</t>
        </r>
      </text>
    </comment>
    <comment ref="D61" authorId="0" shapeId="0" xr:uid="{00000000-0006-0000-0100-00002D000000}">
      <text>
        <r>
          <rPr>
            <sz val="11"/>
            <color theme="1"/>
            <rFont val="Calibri"/>
            <family val="2"/>
            <scheme val="minor"/>
          </rPr>
          <t>======
ID#AAAAUohD7TY
RENATA KELLY CARDOSO DE REZENDE PR115322    (2022-02-06 16:25:35)
Compra de lanche para as reuniões
Média de R$100,00 por reunião
------
ID#AAAAWT07Ko4
Conaci Principal    (2022-03-21 01:00:50)
média de 150 por reunião - 2 dias de reunião</t>
        </r>
      </text>
    </comment>
    <comment ref="B65" authorId="0" shapeId="0" xr:uid="{00000000-0006-0000-0100-00002E000000}">
      <text>
        <r>
          <rPr>
            <sz val="11"/>
            <color theme="1"/>
            <rFont val="Calibri"/>
            <family val="2"/>
            <scheme val="minor"/>
          </rPr>
          <t>======
ID#AAAAWT07Koo
Conaci Principal    (2022-03-21 00:35:30)
Secretária-executiva; assessora secretária-executiva Jeton; 2 equipe de comunicação</t>
        </r>
      </text>
    </comment>
    <comment ref="C65" authorId="0" shapeId="0" xr:uid="{00000000-0006-0000-0100-00002F000000}">
      <text>
        <r>
          <rPr>
            <sz val="11"/>
            <color theme="1"/>
            <rFont val="Calibri"/>
            <family val="2"/>
            <scheme val="minor"/>
          </rPr>
          <t>======
ID#AAAAXCLbgNw
Conaci Principal    (2022-03-21 15:11:02)
200 bagagem
------
ID#AAAAWVfR3WY
Conaci Principal    (2022-03-23 20:48:05)
1600 balizado na 41 rtc</t>
        </r>
      </text>
    </comment>
    <comment ref="C66" authorId="0" shapeId="0" xr:uid="{00000000-0006-0000-0100-000030000000}">
      <text>
        <r>
          <rPr>
            <sz val="11"/>
            <color theme="1"/>
            <rFont val="Calibri"/>
            <family val="2"/>
            <scheme val="minor"/>
          </rPr>
          <t>======
ID#AAAAWVfR3Wg
Conaci Principal    (2022-03-23 20:49:09)
considerando os mesmos moldes da 41 RTC</t>
        </r>
      </text>
    </comment>
    <comment ref="B67" authorId="0" shapeId="0" xr:uid="{00000000-0006-0000-0100-000031000000}">
      <text>
        <r>
          <rPr>
            <sz val="11"/>
            <color theme="1"/>
            <rFont val="Calibri"/>
            <family val="2"/>
            <scheme val="minor"/>
          </rPr>
          <t>======
ID#AAAAWVfR3Wk
Conaci Principal    (2022-03-23 20:49:33)
considerando 3 rtc</t>
        </r>
      </text>
    </comment>
    <comment ref="B68" authorId="0" shapeId="0" xr:uid="{00000000-0006-0000-0100-000032000000}">
      <text>
        <r>
          <rPr>
            <sz val="11"/>
            <color theme="1"/>
            <rFont val="Calibri"/>
            <family val="2"/>
            <scheme val="minor"/>
          </rPr>
          <t>======
ID#AAAAXET9nmg
Conaci Principal    (2022-03-22 21:31:23)
3 reuniões técnicas, considerando que a 1 RTC os presidentes estão arcando com suas passagens (via orgão)</t>
        </r>
      </text>
    </comment>
    <comment ref="E69" authorId="1" shapeId="0" xr:uid="{00000000-0006-0000-0100-000033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1452 de diárias pagas em duplicidade mas já ressarcido</t>
        </r>
      </text>
    </comment>
    <comment ref="F69" authorId="1" shapeId="0" xr:uid="{00000000-0006-0000-0100-000034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na 41 e 42 não foi utilizado todo o valor da transferência ao anfitrião</t>
        </r>
      </text>
    </comment>
    <comment ref="F73" authorId="1" shapeId="0" xr:uid="{00000000-0006-0000-0100-000035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25 mil a receber de patrocinador, o excedente da diferente r</t>
        </r>
      </text>
    </comment>
    <comment ref="B76" authorId="0" shapeId="0" xr:uid="{00000000-0006-0000-0100-000036000000}">
      <text>
        <r>
          <rPr>
            <sz val="11"/>
            <color theme="1"/>
            <rFont val="Calibri"/>
            <family val="2"/>
            <scheme val="minor"/>
          </rPr>
          <t>======
ID#AAAAWVfR3Ws
Conaci Principal    (2022-03-23 20:50:28)
6 palestrantes</t>
        </r>
      </text>
    </comment>
    <comment ref="D78" authorId="0" shapeId="0" xr:uid="{00000000-0006-0000-0100-000037000000}">
      <text>
        <r>
          <rPr>
            <sz val="11"/>
            <color theme="1"/>
            <rFont val="Calibri"/>
            <family val="2"/>
            <scheme val="minor"/>
          </rPr>
          <t>======
ID#AAAAWT07KpA
Conaci Principal    (2022-03-21 01:27:01)
40° RTC o valor passou a ser 75 mil</t>
        </r>
      </text>
    </comment>
    <comment ref="E78" authorId="1" shapeId="0" xr:uid="{00000000-0006-0000-0100-000038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871,5 foi devolvido pela palestrante Virgínia e 1452,50 foi devolvido pela palestrante Cristiane (43°)</t>
        </r>
      </text>
    </comment>
    <comment ref="D82" authorId="0" shapeId="0" xr:uid="{00000000-0006-0000-0100-000039000000}">
      <text>
        <r>
          <rPr>
            <sz val="11"/>
            <color theme="1"/>
            <rFont val="Calibri"/>
            <family val="2"/>
            <scheme val="minor"/>
          </rPr>
          <t>======
ID#AAAAWVfR3W0
Conaci Principal    (2022-03-23 20:53:44)
valor aproximado apoiado pelo banco via consultor</t>
        </r>
      </text>
    </comment>
    <comment ref="D83" authorId="0" shapeId="0" xr:uid="{00000000-0006-0000-0100-00003A000000}">
      <text>
        <r>
          <rPr>
            <sz val="11"/>
            <color theme="1"/>
            <rFont val="Calibri"/>
            <family val="2"/>
            <scheme val="minor"/>
          </rPr>
          <t>======
ID#AAAAWT07KpM
Conaci Principal    (2022-03-21 01:47:12)
valor aproximado 10.000: serviço de TI e mão de obra para elaborar o banco e capitanear a base de dados; plataforma mulheres foi 3.500; um estagiário ganha aproximadamente 1.500, estimei o dobro para o mão de obra de profissional qualificado ou 2 estagiários para formação do banco, durante 2 meses;</t>
        </r>
      </text>
    </comment>
    <comment ref="C84" authorId="0" shapeId="0" xr:uid="{00000000-0006-0000-0100-00003B000000}">
      <text>
        <r>
          <rPr>
            <sz val="11"/>
            <color theme="1"/>
            <rFont val="Calibri"/>
            <family val="2"/>
            <scheme val="minor"/>
          </rPr>
          <t>======
ID#AAAAWT07KpQ
Conaci Principal    (2022-03-21 01:49:24)
estagiários ou um profissional PJ qualificado</t>
        </r>
      </text>
    </comment>
    <comment ref="C88" authorId="0" shapeId="0" xr:uid="{00000000-0006-0000-0100-00003C000000}">
      <text>
        <r>
          <rPr>
            <sz val="11"/>
            <color theme="1"/>
            <rFont val="Calibri"/>
            <family val="2"/>
            <scheme val="minor"/>
          </rPr>
          <t>======
ID#AAAAXET9nmk
Conaci Principal    (2022-03-22 21:33:23)
1 diária e meia</t>
        </r>
      </text>
    </comment>
    <comment ref="B89" authorId="0" shapeId="0" xr:uid="{00000000-0006-0000-0100-00003D000000}">
      <text>
        <r>
          <rPr>
            <sz val="11"/>
            <color theme="1"/>
            <rFont val="Calibri"/>
            <family val="2"/>
            <scheme val="minor"/>
          </rPr>
          <t>======
ID#AAAAWT81roI
Conaci Principal    (2022-03-21 02:06:56)
12 passagens indo 2 pessoas por reunião, significa 6 reuniões no ano - as vezes é necessário ir 3, comitiva, a depender do grau de importância da articulação; se estimar reuniões sempre de comitiva, seriam 4 reuniões no ano, uma média de 1 reunião por trimestre; outras reuniões de representação institucional, como Enccla, estimou-se 4 no ano para 1 representante;  sempre que possível tentar casar reuniões com vários atores para otimizar a ida;</t>
        </r>
      </text>
    </comment>
    <comment ref="C89" authorId="0" shapeId="0" xr:uid="{00000000-0006-0000-0100-00003E000000}">
      <text>
        <r>
          <rPr>
            <sz val="11"/>
            <color theme="1"/>
            <rFont val="Calibri"/>
            <family val="2"/>
            <scheme val="minor"/>
          </rPr>
          <t>======
ID#AAAAXET9nmo
Conaci Principal    (2022-03-22 21:34:23)
estimativa passagem ida e volta</t>
        </r>
      </text>
    </comment>
    <comment ref="B93" authorId="0" shapeId="0" xr:uid="{00000000-0006-0000-0100-00003F000000}">
      <text>
        <r>
          <rPr>
            <sz val="11"/>
            <color theme="1"/>
            <rFont val="Calibri"/>
            <family val="2"/>
            <scheme val="minor"/>
          </rPr>
          <t>======
ID#AAAAXDjqpoc
Conaci Principal    (2022-03-21 20:20:32)
estimou-se também ao menos 4 reuniões específicas para tratar de articulação de sistemas, considerando a meta do PE - indo 2 pessoas seriam 4 passagens;</t>
        </r>
      </text>
    </comment>
    <comment ref="A99" authorId="0" shapeId="0" xr:uid="{00000000-0006-0000-0100-000040000000}">
      <text>
        <r>
          <rPr>
            <sz val="11"/>
            <color theme="1"/>
            <rFont val="Calibri"/>
            <family val="2"/>
            <scheme val="minor"/>
          </rPr>
          <t>======
ID#AAAAWT81roc
Conaci Principal    (2022-03-21 02:23:26)
4 capacitações previstas para o ano de 2022;</t>
        </r>
      </text>
    </comment>
    <comment ref="B99" authorId="0" shapeId="0" xr:uid="{00000000-0006-0000-0100-000041000000}">
      <text>
        <r>
          <rPr>
            <sz val="11"/>
            <color theme="1"/>
            <rFont val="Calibri"/>
            <family val="2"/>
            <scheme val="minor"/>
          </rPr>
          <t>======
ID#AAAAWT81rog
Conaci Principal    (2022-03-21 02:25:43)
início do pagamento a partir de maio; fazer planejamento anual</t>
        </r>
      </text>
    </comment>
    <comment ref="E99" authorId="1" shapeId="0" xr:uid="{00000000-0006-0000-0100-000042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4800 abatido refere-se ao estorno de pagamento em duplicidade</t>
        </r>
      </text>
    </comment>
    <comment ref="C100" authorId="0" shapeId="0" xr:uid="{00000000-0006-0000-0100-000043000000}">
      <text>
        <r>
          <rPr>
            <sz val="11"/>
            <color theme="1"/>
            <rFont val="Calibri"/>
            <family val="2"/>
            <scheme val="minor"/>
          </rPr>
          <t>======
ID#AAAAXDjqppg
Conaci Principal    (2022-03-21 20:59:59)
custo para subsidiar ações das Câmaras Técnicas</t>
        </r>
      </text>
    </comment>
    <comment ref="C106" authorId="0" shapeId="0" xr:uid="{00000000-0006-0000-0100-000044000000}">
      <text>
        <r>
          <rPr>
            <sz val="11"/>
            <color theme="1"/>
            <rFont val="Calibri"/>
            <family val="2"/>
            <scheme val="minor"/>
          </rPr>
          <t>======
ID#AAAAXD5tBD0
Conaci Principal    (2022-03-22 21:47:51)
estagiários ou um profissional PJ qualificado</t>
        </r>
      </text>
    </comment>
    <comment ref="C107" authorId="0" shapeId="0" xr:uid="{00000000-0006-0000-0100-000045000000}">
      <text>
        <r>
          <rPr>
            <sz val="11"/>
            <color theme="1"/>
            <rFont val="Calibri"/>
            <family val="2"/>
            <scheme val="minor"/>
          </rPr>
          <t>======
ID#AAAAWVfR3W8
Conaci Principal    (2022-03-23 20:58:41)
valor aproximado cobrado para desenvolvimento plataforma mulheres</t>
        </r>
      </text>
    </comment>
    <comment ref="C108" authorId="0" shapeId="0" xr:uid="{00000000-0006-0000-0100-000046000000}">
      <text>
        <r>
          <rPr>
            <sz val="11"/>
            <color theme="1"/>
            <rFont val="Calibri"/>
            <family val="2"/>
            <scheme val="minor"/>
          </rPr>
          <t>======
ID#AAAAWVfR3U0
Conaci Principal    (2022-03-23 19:49:55)
orçamento</t>
        </r>
      </text>
    </comment>
    <comment ref="C109" authorId="0" shapeId="0" xr:uid="{00000000-0006-0000-0100-000047000000}">
      <text>
        <r>
          <rPr>
            <sz val="11"/>
            <color theme="1"/>
            <rFont val="Calibri"/>
            <family val="2"/>
            <scheme val="minor"/>
          </rPr>
          <t>======
ID#AAAAXD5tBD8
Conaci Principal    (2022-03-22 22:08:33)
valor estimado de ampliação de Gsuites e espaço de drive quando da ampliação de equipe;</t>
        </r>
      </text>
    </comment>
    <comment ref="C113" authorId="0" shapeId="0" xr:uid="{00000000-0006-0000-0100-000048000000}">
      <text>
        <r>
          <rPr>
            <sz val="11"/>
            <color theme="1"/>
            <rFont val="Calibri"/>
            <family val="2"/>
            <scheme val="minor"/>
          </rPr>
          <t>======
ID#AAAAXD5tBEU
Conaci Principal    (2022-03-22 22:30:05)
valor estimado; criação de saldo para fortalecimento de resultados
------
ID#AAAAWVfR3VM
Conaci Principal    (2022-03-23 19:58:00)
o orçamento feito apontou 6000 mes para 12 meses</t>
        </r>
      </text>
    </comment>
    <comment ref="C116" authorId="0" shapeId="0" xr:uid="{00000000-0006-0000-0100-000049000000}">
      <text>
        <r>
          <rPr>
            <sz val="11"/>
            <color theme="1"/>
            <rFont val="Calibri"/>
            <family val="2"/>
            <scheme val="minor"/>
          </rPr>
          <t>======
ID#AAAAWT07Kok
Conaci Principal    (2022-03-21 00:31:54)
400 reais por campanha paga ao prestador de serviço William. Até o mês de março foram executadas 3 campanhas, totalizando 1.200,00; calcular média de 1 campanha por mês;</t>
        </r>
      </text>
    </comment>
    <comment ref="C117" authorId="0" shapeId="0" xr:uid="{00000000-0006-0000-0100-00004A000000}">
      <text>
        <r>
          <rPr>
            <sz val="11"/>
            <color theme="1"/>
            <rFont val="Calibri"/>
            <family val="2"/>
            <scheme val="minor"/>
          </rPr>
          <t>======
ID#AAAAXCLbgMo
Conaci Principal    (2022-03-21 14:12:41)
1 carga de crédito para o primeiro quadrimestre foi de 4.000</t>
        </r>
      </text>
    </comment>
    <comment ref="C119" authorId="0" shapeId="0" xr:uid="{00000000-0006-0000-0100-00004B000000}">
      <text>
        <r>
          <rPr>
            <sz val="11"/>
            <color theme="1"/>
            <rFont val="Calibri"/>
            <family val="2"/>
            <scheme val="minor"/>
          </rPr>
          <t>======
ID#AAAAXCLbgNQ
Conaci Principal    (2022-03-21 14:47:09)
valor aproximado de impressão de 1 revista</t>
        </r>
      </text>
    </comment>
    <comment ref="C120" authorId="0" shapeId="0" xr:uid="{00000000-0006-0000-0100-00004C000000}">
      <text>
        <r>
          <rPr>
            <sz val="11"/>
            <color theme="1"/>
            <rFont val="Calibri"/>
            <family val="2"/>
            <scheme val="minor"/>
          </rPr>
          <t>======
ID#AAAAWVfR3XE
Conaci Principal    (2022-03-23 21:04:00)
estimativa de 100 mes</t>
        </r>
      </text>
    </comment>
    <comment ref="D124" authorId="0" shapeId="0" xr:uid="{00000000-0006-0000-0100-00004D000000}">
      <text>
        <r>
          <rPr>
            <sz val="11"/>
            <color theme="1"/>
            <rFont val="Calibri"/>
            <family val="2"/>
            <scheme val="minor"/>
          </rPr>
          <t>======
ID#AAAAXD5tBEQ
Conaci Principal    (2022-03-22 22:25:32)
previsto em contrato</t>
        </r>
      </text>
    </comment>
    <comment ref="A134" authorId="1" shapeId="0" xr:uid="{00000000-0006-0000-0100-00004E000000}">
      <text>
        <r>
          <rPr>
            <b/>
            <sz val="9"/>
            <color indexed="81"/>
            <rFont val="Segoe UI"/>
            <charset val="1"/>
          </rPr>
          <t>Administrador:</t>
        </r>
        <r>
          <rPr>
            <sz val="9"/>
            <color indexed="81"/>
            <rFont val="Segoe UI"/>
            <charset val="1"/>
          </rPr>
          <t xml:space="preserve">
Aprovação orçamentária da despesa via Conselho posterior à execução, tendo em vista prazo para emissão de passagens e data do convite para participação da reunião</t>
        </r>
      </text>
    </comment>
    <comment ref="E142" authorId="1" shapeId="0" xr:uid="{00000000-0006-0000-0100-00004F000000}">
      <text>
        <r>
          <rPr>
            <b/>
            <sz val="9"/>
            <color indexed="81"/>
            <rFont val="Segoe UI"/>
            <family val="2"/>
          </rPr>
          <t>Administrador:</t>
        </r>
        <r>
          <rPr>
            <sz val="9"/>
            <color indexed="81"/>
            <rFont val="Segoe UI"/>
            <family val="2"/>
          </rPr>
          <t xml:space="preserve">
valor não previsto na 41° RTC; aprovado posteriormente;</t>
        </r>
      </text>
    </comment>
  </commentList>
</comments>
</file>

<file path=xl/sharedStrings.xml><?xml version="1.0" encoding="utf-8"?>
<sst xmlns="http://schemas.openxmlformats.org/spreadsheetml/2006/main" count="4597" uniqueCount="818">
  <si>
    <t>Boleto</t>
  </si>
  <si>
    <t>Valor</t>
  </si>
  <si>
    <t>Recibo</t>
  </si>
  <si>
    <t>Diárias</t>
  </si>
  <si>
    <t>3 - APOIO ÀS REUNIÕES TÉCNICAS</t>
  </si>
  <si>
    <t>Músico</t>
  </si>
  <si>
    <t>PC 01-03-22</t>
  </si>
  <si>
    <t>PC 02-03-22</t>
  </si>
  <si>
    <t xml:space="preserve">Nº PC </t>
  </si>
  <si>
    <t>1.1 - Serviços de comunicação</t>
  </si>
  <si>
    <t>PC 04-03-22</t>
  </si>
  <si>
    <t>PC 05-03-22</t>
  </si>
  <si>
    <t>PC 06-03-22</t>
  </si>
  <si>
    <t>10 - PE Objetivo estratégico 6/ Implementar o plano de comunicação (Marketing digital William)</t>
  </si>
  <si>
    <t>PC 07-03-22</t>
  </si>
  <si>
    <t>PC 08-03-22</t>
  </si>
  <si>
    <t>PC 09-03-22</t>
  </si>
  <si>
    <t>PC 11-03-22</t>
  </si>
  <si>
    <t>PC 10-03-22</t>
  </si>
  <si>
    <t>PC 12-03-22</t>
  </si>
  <si>
    <t>PC 13-03-22</t>
  </si>
  <si>
    <t>Tarifa Bancária</t>
  </si>
  <si>
    <t>PC 01-05-22</t>
  </si>
  <si>
    <t>PC 02-05-22</t>
  </si>
  <si>
    <t>Observação/detalhamento sobre o item</t>
  </si>
  <si>
    <t xml:space="preserve"> 1 - CUSTEIO</t>
  </si>
  <si>
    <t>1.3 - SERVIÇOSDE TI, INTERNET/TELEFONE</t>
  </si>
  <si>
    <t>1.3.1 VIVO</t>
  </si>
  <si>
    <t>Mês da PC</t>
  </si>
  <si>
    <t>ano da PC</t>
  </si>
  <si>
    <t>maio</t>
  </si>
  <si>
    <t>Data da saída</t>
  </si>
  <si>
    <t xml:space="preserve">Passagens </t>
  </si>
  <si>
    <t>1.5.5 Outros serviços</t>
  </si>
  <si>
    <t>1.5 - SERVIÇOS DIVERSOS</t>
  </si>
  <si>
    <t>Pacote de tarifa bancária mensal</t>
  </si>
  <si>
    <t>6 - PE - Objetivo Estratégico 2 - Parcerias e Representação institucional em eventos nacionais ou reuniões</t>
  </si>
  <si>
    <t>6.2 Passagens</t>
  </si>
  <si>
    <t>-</t>
  </si>
  <si>
    <t>N/A</t>
  </si>
  <si>
    <t>6.1 Diárias</t>
  </si>
  <si>
    <t>Objetivo Estratég.</t>
  </si>
  <si>
    <t>PC 03-05-22</t>
  </si>
  <si>
    <t>1.1.1 Assessoria de Comunicação e Imprensa</t>
  </si>
  <si>
    <t>Conta Celular operadora Vivo telefone Conaci 31 99492-6699</t>
  </si>
  <si>
    <t>PC 04-05-22</t>
  </si>
  <si>
    <t>Prestação de Serviço  Assessoria Comunicação - Contrato</t>
  </si>
  <si>
    <t xml:space="preserve">Hospedagem site Conaci - HostGator </t>
  </si>
  <si>
    <t>Prestação de Serviço Manutenção Site Conaci  - Contrato</t>
  </si>
  <si>
    <t>PC 05-05-22</t>
  </si>
  <si>
    <t xml:space="preserve">1.3.2 Manutenção site/Newsletter </t>
  </si>
  <si>
    <t>PC 06-05-22</t>
  </si>
  <si>
    <t>8 - PE Objetivo Estratégico 4 - melhoria contínua da governança e controle interno</t>
  </si>
  <si>
    <t>8.1 Coordenação pedagógica capacitação</t>
  </si>
  <si>
    <t>PC 07-05-22</t>
  </si>
  <si>
    <t>EAD - IDCT</t>
  </si>
  <si>
    <t>Prestação de Serviço Coordenação Pedagógica e Plataforma EAD - IDCT - Contrato</t>
  </si>
  <si>
    <t>1.1.1.1 Assessoria de Comunicação e Imprensa (reajuste)</t>
  </si>
  <si>
    <t>Complemento do valor da Prestação de Serviço  Assessoria Comunicação conforme Aditivo 2022 - Contrato</t>
  </si>
  <si>
    <t>Automatico</t>
  </si>
  <si>
    <t>PIX</t>
  </si>
  <si>
    <t>Transferência automática para investimento de Capitalização Itaú - Sorteio</t>
  </si>
  <si>
    <t>Capitalização Itaú</t>
  </si>
  <si>
    <t>DARF</t>
  </si>
  <si>
    <t>1.2.1 Revisora Paulista (Contabilidade)</t>
  </si>
  <si>
    <t>1.2 - SERVIÇOS CONTÁBEIS</t>
  </si>
  <si>
    <t>Tributo</t>
  </si>
  <si>
    <t>Honorários Contábeis - Revisora Paulista Moema Contabilidade - Contrato</t>
  </si>
  <si>
    <t>42° RTC</t>
  </si>
  <si>
    <t>3.5 Transferência aos anfitriões</t>
  </si>
  <si>
    <t>1.3.6 Hospedagem anual</t>
  </si>
  <si>
    <t>1.3.5 Hospedagem - locaweb banco do conhecimento</t>
  </si>
  <si>
    <t>PC 08-05-22</t>
  </si>
  <si>
    <t>PC 09-05-22</t>
  </si>
  <si>
    <t>jun</t>
  </si>
  <si>
    <t xml:space="preserve">Hospedagem Banco do Conhecimento - Locaweb Mensal </t>
  </si>
  <si>
    <t>PC 10-05-22</t>
  </si>
  <si>
    <t>Passagens São Paulo Participação Presidente evento de lançamento do Projeto Transparência Pública da Atricon</t>
  </si>
  <si>
    <t>PC 11-05-22</t>
  </si>
  <si>
    <t>Gsuites - @conaci.org.br</t>
  </si>
  <si>
    <t>1.3.7 G Suites</t>
  </si>
  <si>
    <t>março</t>
  </si>
  <si>
    <t>Tarifa bancária excedente por serviços extras ao pacote</t>
  </si>
  <si>
    <t>jul</t>
  </si>
  <si>
    <t>jan</t>
  </si>
  <si>
    <t>fev</t>
  </si>
  <si>
    <t>abril</t>
  </si>
  <si>
    <t>PC 01-01-22</t>
  </si>
  <si>
    <t>PC 02-01-22</t>
  </si>
  <si>
    <t>PC 03-01-22</t>
  </si>
  <si>
    <t>PC 04-01-22</t>
  </si>
  <si>
    <t>PC 05-01-22</t>
  </si>
  <si>
    <t>PC 06-01-22</t>
  </si>
  <si>
    <t>41° RTC</t>
  </si>
  <si>
    <t>PC 01-02-22</t>
  </si>
  <si>
    <t>Conta Celular operadora Vivo telefone Conaci 31 99492-6699; parcial de transferência de titularidade</t>
  </si>
  <si>
    <t>3.1 Passagens Secretaria Executiva e equipe de apoio, incluindo Comunicação Social</t>
  </si>
  <si>
    <t>Passagens equipe Secretaria-Executiva e Assessoria de Comunicação - 41° RTC Natal</t>
  </si>
  <si>
    <t>Diárias Presidente viagem Brasília - Agenda Atricon, TCU, CGU e CEF</t>
  </si>
  <si>
    <t>Diárias 2° Vice-Presidente viagem Brasília - Agenda Atricon, TCU, CGU e CEF</t>
  </si>
  <si>
    <t>Diárias Secretária-Executiva viagem Brasília - Agenda Atricon, TCU, CGU e CEF</t>
  </si>
  <si>
    <t>Novo Site Conaci</t>
  </si>
  <si>
    <t>1.3.3 Novo Site</t>
  </si>
  <si>
    <t>1.3.4 Plataforma Mulheres no Controle</t>
  </si>
  <si>
    <t>Parcela pagamento de desenvolvimento plataforma Mulheres no Controle - Contrato</t>
  </si>
  <si>
    <t>Última parcela pagamento de desenvolvimento novo site Conaci - Contrato</t>
  </si>
  <si>
    <t>Passagens viagem Brasília Direção Conaci - Agenda Atricon, TCU, CGU e CEF</t>
  </si>
  <si>
    <t>Registro INPI - Marca Conaci</t>
  </si>
  <si>
    <t>1.5.6 Serviço para registro da marca do Conaci</t>
  </si>
  <si>
    <t>Pagamento referente ao deferimento do registro da marca Conaci ao INPI</t>
  </si>
  <si>
    <t>Regularização DCTF - ajuste pendência 2020</t>
  </si>
  <si>
    <t>1.2.4 Revisora Paulista (Contabilidade) - ajuste pendência 2020</t>
  </si>
  <si>
    <t>Regularização DCTF</t>
  </si>
  <si>
    <t>PC 01-06-22</t>
  </si>
  <si>
    <t>Escritório Virtual Regus em Brasília - Edifício Varig - Endereço Conaci - Taxa de ativação</t>
  </si>
  <si>
    <t>Endereço Conaci Regus</t>
  </si>
  <si>
    <t>PC 02-06-22</t>
  </si>
  <si>
    <t>Forma Pagto</t>
  </si>
  <si>
    <t>Recibo 04/2022</t>
  </si>
  <si>
    <t>Adiantamento artesãos - Brindes com produtos regionais 42° RTC em Porto Velho - baús artesanais - Paolla Beatriz Costa Martins</t>
  </si>
  <si>
    <t>Adiantamento artesãos - Brindes com produtos regionais 42° RTC em Porto Velho - cafés de 90g - Empresa Robusta Amazônico Don Bento</t>
  </si>
  <si>
    <t>Adiantamento artesãos - Brindes com produtos regionais 42° RTC em Porto Velho - vinagres de jabuticaba - Empresa Alimentos Da Hora Ltda</t>
  </si>
  <si>
    <t>Recibo 05/2022</t>
  </si>
  <si>
    <t xml:space="preserve">Adiantamento para Maria Gorete  - Brindes com produtos regionais 42° RTC em Porto Velho - itens de embalagens (adesivos, papel de seda e sacolas) </t>
  </si>
  <si>
    <t>000306/A; 1271; 9942</t>
  </si>
  <si>
    <t xml:space="preserve">Adiantamento artesãos - Brindes com produtos regionais 42° RTC em Porto Velho - minis Licores de Açaí - Floresta Delícias da Amazônia </t>
  </si>
  <si>
    <t>Adiantamento artesãos - Brinde 42° RTC em Porto Velho - baús artesanais - Paolla Beatriz Costa Martins</t>
  </si>
  <si>
    <t>NF 2140; Recibo 02/2022</t>
  </si>
  <si>
    <t>NF 583; Recibo 03/2022</t>
  </si>
  <si>
    <t>PC 03-06-22</t>
  </si>
  <si>
    <t>NF 2022/6</t>
  </si>
  <si>
    <t>Prestação de Serviço  Assessoria Comunicação - Contrato - Aditivo 2022; Ressarcimento Plataforma Zoom;</t>
  </si>
  <si>
    <t>PC 04-06-22</t>
  </si>
  <si>
    <t>PC 05-06-22</t>
  </si>
  <si>
    <t>Recibo/NF/
Fatura</t>
  </si>
  <si>
    <t>Fatura 787</t>
  </si>
  <si>
    <t>NF 17860</t>
  </si>
  <si>
    <t>PC 06-06-22</t>
  </si>
  <si>
    <t>PC 07-06-22</t>
  </si>
  <si>
    <t>Passagens palestrante 42° RTC em Porto Velho -  Fabricio Motta</t>
  </si>
  <si>
    <t>Passagens palestrante 42° RTC em Porto Velho -  Gabriela Blachet</t>
  </si>
  <si>
    <t>Fatura 788</t>
  </si>
  <si>
    <t>PC 08-06-22</t>
  </si>
  <si>
    <t>NF 2022/104</t>
  </si>
  <si>
    <t>PC 09-06-22</t>
  </si>
  <si>
    <t>Escritório Virtual Regus em Brasília - Edifício Varig - Endereço Conaci - Mensalidade junho - Contrato</t>
  </si>
  <si>
    <t>Fatura 789</t>
  </si>
  <si>
    <t xml:space="preserve">Compra de passagem palestrante 42° RTC -  Fabricio Motta- cancelamento pela cia Azul de voo de retorno (crédito azul a receber); aquisição de nova passagem de retorno pela cia Latam; </t>
  </si>
  <si>
    <t>Adiantamento artesãos - Brindes com produtos regionais 42° RTC em Porto Velho - bombons de cupuaçu/castanha - Darineide Freire Vasconcelos Brasil</t>
  </si>
  <si>
    <t>NF 18336</t>
  </si>
  <si>
    <t>Transmissão do evento ao vivo por YouTube - 42° RTC em Porto Velho</t>
  </si>
  <si>
    <t>Pagamento de Músico 42° RTC em Porto Velho - Programação Cultural - Paulo Gabriel Ferreira Guarati</t>
  </si>
  <si>
    <t>Recibo 06/2022</t>
  </si>
  <si>
    <t>PC 10-06-22</t>
  </si>
  <si>
    <t>Doc</t>
  </si>
  <si>
    <t>Diárias palestrante 42° RTC em Porto Velho -  Fabricio Motta</t>
  </si>
  <si>
    <t>Diárias palestrante 42° RTC em Porto Velho -  Gabriela Blachet</t>
  </si>
  <si>
    <t>PC 11-06-22</t>
  </si>
  <si>
    <t>Serviço de garçom - 42° RTC em Porto Velho</t>
  </si>
  <si>
    <t>Transmissão evento</t>
  </si>
  <si>
    <t>Pagamento de Músico 42° RTC em Porto Velho - Programação Cultural - Mauro Araujo da Silva</t>
  </si>
  <si>
    <t>Recibo 07/2022</t>
  </si>
  <si>
    <t>PC 12-06-22</t>
  </si>
  <si>
    <t>PC 13-06-22</t>
  </si>
  <si>
    <t>NF 4533</t>
  </si>
  <si>
    <t>NF 2131</t>
  </si>
  <si>
    <t xml:space="preserve">Ação no Orçamento </t>
  </si>
  <si>
    <t>Item no orçamento</t>
  </si>
  <si>
    <t>Subitem no orçamento</t>
  </si>
  <si>
    <t>item de gasto sintético</t>
  </si>
  <si>
    <t>NF 000.000.020</t>
  </si>
  <si>
    <t>NF 
000000000000001/A</t>
  </si>
  <si>
    <t>80 refeições com água/suco e refrigerantes - Casarão do Peixe (Mirante Canoa Quebrada) - 42° RTC em  Porto Velho - Programação  01/07</t>
  </si>
  <si>
    <t>80 refeições com água/suco e refrigerantes - Maré Restaurante, Bar e Eventos - 42° RTC em Porto Velho - Programação 30/06</t>
  </si>
  <si>
    <t>80 refeições com água/suco e refrigerantes - F. Almada e Silva Bar e Restaurante (Delícias do Madeira) - 42° RTC em Porto Velho - Programação Cultural 29/06</t>
  </si>
  <si>
    <t>P</t>
  </si>
  <si>
    <t>Diárias palestrante 42° RTC em Porto Velho -  Fabricio Motta - Pagamento em Duplicidade</t>
  </si>
  <si>
    <t>1.4 - SERVIÇOS DE ASSESSORIA JURÍDICA</t>
  </si>
  <si>
    <t>1.4.1 Escritório de Assessoria Jurídica</t>
  </si>
  <si>
    <t>Assessoria Jurídica</t>
  </si>
  <si>
    <t>Fatura 784</t>
  </si>
  <si>
    <t>NF 2022/05</t>
  </si>
  <si>
    <t>Fatura 785</t>
  </si>
  <si>
    <t>NF 2022/75</t>
  </si>
  <si>
    <t>NF 17456</t>
  </si>
  <si>
    <t>PC 01-07-22</t>
  </si>
  <si>
    <t>PC 02-07-22</t>
  </si>
  <si>
    <t>NF 2022/7</t>
  </si>
  <si>
    <t>PC 03-07-22</t>
  </si>
  <si>
    <t>NF 2022/140</t>
  </si>
  <si>
    <t>PC 04-07-22</t>
  </si>
  <si>
    <t>PC 05-07-22</t>
  </si>
  <si>
    <t>Prestação de Serviços de Assessoria Jurídica para o Conaci - Contrato - mensal - competência 07</t>
  </si>
  <si>
    <t>NF 3091</t>
  </si>
  <si>
    <t>PC 06-07-22</t>
  </si>
  <si>
    <t>NF 18744</t>
  </si>
  <si>
    <t>PC 07-07-22</t>
  </si>
  <si>
    <t>PC 08-07-22</t>
  </si>
  <si>
    <t>Fatura 790</t>
  </si>
  <si>
    <t>Complemento diferença diárias São Paulo Participação Presidente evento Prêmiação Instituto Não Aceito Corrupção</t>
  </si>
  <si>
    <t>Fatura 791</t>
  </si>
  <si>
    <t>PC 09-07-22</t>
  </si>
  <si>
    <t>NF 23056</t>
  </si>
  <si>
    <t>NF 23057</t>
  </si>
  <si>
    <t>NF 23087</t>
  </si>
  <si>
    <t>Hospedagem Banco do Conhecimento - Locaweb</t>
  </si>
  <si>
    <t>Contabilidade - Revisora</t>
  </si>
  <si>
    <t>Telefone - Vivo</t>
  </si>
  <si>
    <t>Hospedagem Site - HostGator</t>
  </si>
  <si>
    <t>Manutenção Site - Leandro</t>
  </si>
  <si>
    <t>NF 2022/1</t>
  </si>
  <si>
    <t>NF 02660885</t>
  </si>
  <si>
    <t>NF 15743</t>
  </si>
  <si>
    <t>NF 2022/2</t>
  </si>
  <si>
    <t>NF 02811395</t>
  </si>
  <si>
    <t>Fatura 777</t>
  </si>
  <si>
    <t>NF 2022/11</t>
  </si>
  <si>
    <t>NF 2022/16</t>
  </si>
  <si>
    <t>NF 2022/15</t>
  </si>
  <si>
    <t>Fatura 778</t>
  </si>
  <si>
    <t>NF 16147</t>
  </si>
  <si>
    <t>PC 02-02-22</t>
  </si>
  <si>
    <t>PC 03-02-22</t>
  </si>
  <si>
    <t>PC 04-02-22</t>
  </si>
  <si>
    <t>PC 05-02-22</t>
  </si>
  <si>
    <t>PC 06-02-22</t>
  </si>
  <si>
    <t>PC 07-02-22</t>
  </si>
  <si>
    <t>PC 08-02-22</t>
  </si>
  <si>
    <t>PC 09-02-22</t>
  </si>
  <si>
    <t xml:space="preserve">Conta Celular operadora Vivo telefone Conaci 31 99492-6699 - conta referente à fevereiro parcial - troca de titularidade </t>
  </si>
  <si>
    <t>Prestação de Serviço  Assessoria Comunicação - Contrato; Ressarcimento Banco de Imagem; Ressarcimento Correios Registro BR;</t>
  </si>
  <si>
    <t xml:space="preserve">Prestação de Serviço  Assessoria Comunicação - Contrato; Ressarcimento Banco de Imagem; </t>
  </si>
  <si>
    <t>TED</t>
  </si>
  <si>
    <t>Evento/
Reunião</t>
  </si>
  <si>
    <t>RCA</t>
  </si>
  <si>
    <t>NF 2022/3</t>
  </si>
  <si>
    <t>PC 03-03-22</t>
  </si>
  <si>
    <t>1.3.8 Google Drive anual - 1 TB</t>
  </si>
  <si>
    <t>Google Drive anual</t>
  </si>
  <si>
    <t xml:space="preserve">1 TB de Google Drive - anual </t>
  </si>
  <si>
    <t>Fatura 780</t>
  </si>
  <si>
    <t>Passagens palestrante 41° RTC em Natal -  Rafael Braem</t>
  </si>
  <si>
    <t>10.1 Prestação de serviço de comunicação específico para fortalecimento de projetos e resultados Conaci: ex. municípios; campanhas</t>
  </si>
  <si>
    <t>10.5 Marketing Digital - Impulsionamento redes (Facebook)</t>
  </si>
  <si>
    <t>Marketing Digital - Gestão do Tráfego Pago</t>
  </si>
  <si>
    <t>Marketing Digital - Impulsionamento - Facebook</t>
  </si>
  <si>
    <t>Marketing Digital - Impulsionamento Redes - Campanhas: Mulheres no Controle e Diagnóstico Municípios</t>
  </si>
  <si>
    <t>Marketing Digital - Gestão Tráfego Pago - Campanhas: Mulheres no Controle e Diagnóstico Municípios</t>
  </si>
  <si>
    <t>Diárias palestrante 41° RTC em Natal -  Rafael Braem</t>
  </si>
  <si>
    <t>3.2 Diárias Secretaria Executiva e equipe de apoio, incluindo Comunicação Social</t>
  </si>
  <si>
    <t>Diárias  41° RTC em Natal - Secretária Executiva Conaci</t>
  </si>
  <si>
    <t>Diárias  41° RTC em Natal - Assessora Secretária Executiva Conaci</t>
  </si>
  <si>
    <t>Diárias  41° RTC em Natal - Assessora de Comunicação Conaci</t>
  </si>
  <si>
    <t>Diárias  41° RTC em Natal - Estagiária da Assessora de Comunicação Conaci</t>
  </si>
  <si>
    <t>Ressarcimento despachos bagagens 41° RTC - equipe Conaci</t>
  </si>
  <si>
    <t>1.2.3 Revisora Paulista (Contabilidade) - alteração de representante Receita Federal</t>
  </si>
  <si>
    <t>Alteração de Representante Legal</t>
  </si>
  <si>
    <t>Serviços Contábeis de alteração de representante legal do Conaci na Receita Federal (novo presidente Conaci Gestão 22-23)</t>
  </si>
  <si>
    <t>NF 00007574</t>
  </si>
  <si>
    <t xml:space="preserve">NF 16147; NF 16608; </t>
  </si>
  <si>
    <t>DARF - CSRF - Recolhimento Tributos - Contabilidade Revisora Paulista - competência janeiro/22</t>
  </si>
  <si>
    <t xml:space="preserve">Recalculo DARF IRRF - Recolhimento de Tributos - Contabilidade Revisora Paulista - competência janeiro/22; DARF - CSRF e IRRF - Recolhimento Tributos - Contabilidade Revisora Paulista - competência fevereiro/22; </t>
  </si>
  <si>
    <t>Plataforma Mulheres no Controle</t>
  </si>
  <si>
    <t>Úktima parcela referente ao desenvolvimento plataforma Mulheres no Controle</t>
  </si>
  <si>
    <t>NF 2022/5</t>
  </si>
  <si>
    <t>NF 2022/17</t>
  </si>
  <si>
    <t>NF 2022/24</t>
  </si>
  <si>
    <t>NF 2022/29</t>
  </si>
  <si>
    <t>NF 16979</t>
  </si>
  <si>
    <t xml:space="preserve">Jeton </t>
  </si>
  <si>
    <t>3.7 Jeton Assessoria</t>
  </si>
  <si>
    <t>Jeton assessora da Secretária Executiva para a 41° RTC em Natal</t>
  </si>
  <si>
    <t>Cartório</t>
  </si>
  <si>
    <t>1.5.1 Cartório / Cópias / Material de Escritório</t>
  </si>
  <si>
    <t>Serviço de cartório - reconhecimento de firma necessário para documentação de acesso à conta bancária do Conaci (Itaú)</t>
  </si>
  <si>
    <t>3.6 Jeton Secretaria Executiva</t>
  </si>
  <si>
    <t>1.7 - MATERIAL PERMANENTE</t>
  </si>
  <si>
    <t>1.7.1 Material Secretaria Executiva - Computador/Phone/pasta</t>
  </si>
  <si>
    <t>Notebook</t>
  </si>
  <si>
    <t>Materiais para Notebook</t>
  </si>
  <si>
    <t>DARF - CSRF - Recolhimento Tributos - Contabilidade Revisora Paulista - competência março/22</t>
  </si>
  <si>
    <t>DARF - IRRF - Recolhimento Tributos - Contabilidade Revisora Paulista - competência março/22</t>
  </si>
  <si>
    <t>Tradutor Libras</t>
  </si>
  <si>
    <t>Jeton Secretária Executiva para a 41° RTC em Natal</t>
  </si>
  <si>
    <t>Compra Notebook Dell para a Secretaria Executiva do Conaci</t>
  </si>
  <si>
    <t>Cerimonial</t>
  </si>
  <si>
    <t>Serviços de cerimonial e recepcionista 41° RTC em Natal - João Batista de Santana Costa</t>
  </si>
  <si>
    <t>NF 1734760</t>
  </si>
  <si>
    <t>Refeição/buffet</t>
  </si>
  <si>
    <t>Locação de espaço físico para programação cultural via patrocinador 41° RTC em Natal - IATE CLUBE DE NATAL; (café regional 25/03/22)</t>
  </si>
  <si>
    <t>NF 4131</t>
  </si>
  <si>
    <t>Locação/aluguel de espaço</t>
  </si>
  <si>
    <t>Serviço de buffet programação cultural via patrocinador 41° RTC em Natal - BAR E RESTAURANTE MAR SERENO;  (café regional 25/03/22)</t>
  </si>
  <si>
    <t>NF 89</t>
  </si>
  <si>
    <t>PC 01-04-22</t>
  </si>
  <si>
    <t>Serviço de buffet programação cultural/noturna via patrocinador 41° RTC em Natal - K &amp; M COMÉRCIO DE ALIMENTOS E BEBIDAS;  (Coquetel de Boas-Vindas 24/03/22)</t>
  </si>
  <si>
    <t>NF 49</t>
  </si>
  <si>
    <t>PC 02-04-22</t>
  </si>
  <si>
    <t>Transporte - transfer - traslado</t>
  </si>
  <si>
    <t>NF 3568</t>
  </si>
  <si>
    <t>Serviço de translado/tranporte 41° RTC em Natal para todos participantes - ANAUE AGENCIA DE VIAGENS E TURISMO LTDA; período: 22 a 27/03/2022</t>
  </si>
  <si>
    <t>PC 03-04-22</t>
  </si>
  <si>
    <t>Brindes com produtos regionais 41° RTC em Natal (doces)</t>
  </si>
  <si>
    <t>NF 612</t>
  </si>
  <si>
    <t>PC 04-04-22</t>
  </si>
  <si>
    <t>Serviços de tradução de libras 41° RTC em Natal - SIMONE KARLA COSTA DA SILVA</t>
  </si>
  <si>
    <t>NF 1734880</t>
  </si>
  <si>
    <t>PC 05-04-22</t>
  </si>
  <si>
    <t>PC 06-04-22</t>
  </si>
  <si>
    <t>NF 2022/4</t>
  </si>
  <si>
    <t>PC 07-04-22</t>
  </si>
  <si>
    <t>Ressarcimento à Ex-Secretária Executiva por pagamento Gsuites - Domínio e-mail @conaci.org.br - pagamento mensal via cartão de crédito; ressarcimento referente a novembro/2021</t>
  </si>
  <si>
    <t>Ressarcimento à Ex-Secretária Executiva por pagamento Gsuites - Domínio e-mail @conaci.org.br - pagamento mensal via cartão de crédito; ressarcimento referente a dezembro/2021</t>
  </si>
  <si>
    <t>Ressarcimento à Secretária-Executiva por pagamento Gsuites - Domínio e-mail @conaci.org.br - pagamento mensal via cartão de crédito; ressarcimento referente a janeiro, fevereiro e março/2022</t>
  </si>
  <si>
    <t xml:space="preserve"> NF 03303696; NF 03033877; NF 03138382; </t>
  </si>
  <si>
    <t>PC 08-04-22</t>
  </si>
  <si>
    <t>NF 2022/13</t>
  </si>
  <si>
    <t>PC 09-04-22</t>
  </si>
  <si>
    <t>PC 10-04-22</t>
  </si>
  <si>
    <t>PC 11-04-22</t>
  </si>
  <si>
    <t>PC 12-04-22</t>
  </si>
  <si>
    <t>PC 13-04-22</t>
  </si>
  <si>
    <t>PC 14-04-22</t>
  </si>
  <si>
    <t>PC 15-04-22</t>
  </si>
  <si>
    <t>DARF - CSRF - Recolhimento Tributos - Contabilidade Revisora Paulista - competência abril/22</t>
  </si>
  <si>
    <t>NF 16608</t>
  </si>
  <si>
    <t>Hospedagem Banco do Conhecimento Anual - Locaweb Anual - 25/05/2022 até 24/05/2023 - WILDCARD PROMOÇÃO HOSPEDAGEM</t>
  </si>
  <si>
    <t>Hospedagem Banco do Conhecimento Anual - Locaweb Anual - Plano de 6GB 25/04/2022 até 24/04/2023</t>
  </si>
  <si>
    <t>Débito</t>
  </si>
  <si>
    <t>Fatura 782</t>
  </si>
  <si>
    <t>Diárias São Paulo participação Presidente evento de lançamento do Projeto Transparência Pública da Atricon</t>
  </si>
  <si>
    <t>Passagem São Paulo participação Presidente evento Prêmiação Instituto Não Aceito Corrupção</t>
  </si>
  <si>
    <t>Diárias São Paulo participação Presidente evento Prêmiação Instituto Não Aceito Corrupção</t>
  </si>
  <si>
    <t>Passagem Brasília participação Presidente evento Controle do Futuro</t>
  </si>
  <si>
    <t>Passagens Brasília participação Presidente agenda com IRB para assinatura de acordo de cooperação e network (parceria)</t>
  </si>
  <si>
    <t>Diárias Brasília participação Presidente agenda com IRB para assinatura de acordo de cooperação e network (parceria)</t>
  </si>
  <si>
    <t>Diárias participação Presidente evento CGM João Pessoa</t>
  </si>
  <si>
    <t>Passagens João Pessoa Participação Presidente evento CGM João Pessoa</t>
  </si>
  <si>
    <t>Complemento diárias pagas a menor participação Presidente evento CGM João Pessoa</t>
  </si>
  <si>
    <t>Arrecadação aproximada esperada</t>
  </si>
  <si>
    <t>custeio</t>
  </si>
  <si>
    <t>apoio as RTC e encontro nacional</t>
  </si>
  <si>
    <t>sistema GRAS - Patrocínio</t>
  </si>
  <si>
    <t xml:space="preserve"> </t>
  </si>
  <si>
    <t>Resumo</t>
  </si>
  <si>
    <t>Subtotal</t>
  </si>
  <si>
    <t>Itaú-Unibanco</t>
  </si>
  <si>
    <t>Banco</t>
  </si>
  <si>
    <t xml:space="preserve">Disponibilidades </t>
  </si>
  <si>
    <t>Total das despesas</t>
  </si>
  <si>
    <t xml:space="preserve">13.3 Seguro Viagem </t>
  </si>
  <si>
    <t>13.2 Diárias</t>
  </si>
  <si>
    <t>13 - Viagem Pempal</t>
  </si>
  <si>
    <t xml:space="preserve">12.3 Manual Equidade </t>
  </si>
  <si>
    <t xml:space="preserve">12.2 Diagnostico </t>
  </si>
  <si>
    <t>12.1 Remuneração artigos Edital Chamamento 01/2022 - Livro Mulheres no Controle</t>
  </si>
  <si>
    <t>12 - PE Objetivo estratégico 7/ Ampliar a participação das Mulheres</t>
  </si>
  <si>
    <t>Total Ação 11</t>
  </si>
  <si>
    <t xml:space="preserve">11.1 Serviços		</t>
  </si>
  <si>
    <t xml:space="preserve">11 - PE 2019-2021- AÇÃO 13 - Amicus Curiae - Jorge Hage Consultoria - Amicus Curiae STF - ADI 5705)                </t>
  </si>
  <si>
    <t>Total Ação 10</t>
  </si>
  <si>
    <t>10.7 Materiais para equipamentos técnicos</t>
  </si>
  <si>
    <t>10.6 Impressões/Gráfica</t>
  </si>
  <si>
    <t>Prezi</t>
  </si>
  <si>
    <t>10.4 Marketing Digital - Campanha Anual</t>
  </si>
  <si>
    <t>10.3 Passagens</t>
  </si>
  <si>
    <t>10.2 Diárias</t>
  </si>
  <si>
    <t>10 - PE Objetivo estratégico 6/ Implementar o plano de comunicação</t>
  </si>
  <si>
    <t>Total Ação 9</t>
  </si>
  <si>
    <t>9.5 Gestão eletrônica de documentos e segurança mínima da informação</t>
  </si>
  <si>
    <t>9.3 Aplicativo</t>
  </si>
  <si>
    <t xml:space="preserve">9.2 ferramenta de apoio de monitoramento de ações </t>
  </si>
  <si>
    <t xml:space="preserve">9.1 Equipe operacional Secretaria Executiva </t>
  </si>
  <si>
    <t>9 - PE Objetivo Estratégico 5 - fortalecer e modernizar a estrutura Conaci</t>
  </si>
  <si>
    <t>Total Ação 8</t>
  </si>
  <si>
    <t>8.4 Câmara Técnica 3 - Coordenação - LGPD</t>
  </si>
  <si>
    <t>8.3 Câmara Técnica 2 - Coordenação - IA-CM</t>
  </si>
  <si>
    <t>8.2 Câmara Técnica 1 - Coordenação  - LAC</t>
  </si>
  <si>
    <t>Total Ação 7</t>
  </si>
  <si>
    <t>7.3 Sistema GRAS - Parceria Banco Mundial</t>
  </si>
  <si>
    <t>7.2 Passagens</t>
  </si>
  <si>
    <t>7.1 Diárias</t>
  </si>
  <si>
    <t>7 - PE - Objetivo Estratégico 3 - Sistemas e ferramentas</t>
  </si>
  <si>
    <t>Total Ação 6</t>
  </si>
  <si>
    <t>Total Ação 5</t>
  </si>
  <si>
    <t>5.3 Equipe municípios (absorção municípios)</t>
  </si>
  <si>
    <t>5.2 Cadastro informatizado OC municipais (mailing)</t>
  </si>
  <si>
    <t>5.1 Diagnóstico Municípios - Estrutura mínima de controle e diponibilização de materiais</t>
  </si>
  <si>
    <t>5 - PE - Objetivo Estratégico 1 - "Orgãos Centrais municipais"</t>
  </si>
  <si>
    <t>Total Ação 4</t>
  </si>
  <si>
    <t>4.3 Transferência ao anfitrião</t>
  </si>
  <si>
    <t>4.2 Passagens</t>
  </si>
  <si>
    <t>4.1 Diárias</t>
  </si>
  <si>
    <t>4 - APOIO AO ENCONTRO NACIONAL</t>
  </si>
  <si>
    <t>Total Ação 3</t>
  </si>
  <si>
    <t>3.4 Diárias Presidência</t>
  </si>
  <si>
    <t>3.3 Passagens Presidência</t>
  </si>
  <si>
    <t>Total Ação 2</t>
  </si>
  <si>
    <t>2.3 Materiais</t>
  </si>
  <si>
    <t>2.2 Diárias</t>
  </si>
  <si>
    <t>2.1 Passagens</t>
  </si>
  <si>
    <t>2 - GESTÃO PLANEJAMENTO ESTRATÉGICO (REUNIÕES DIRETORIA)</t>
  </si>
  <si>
    <t>Total Ação 1 - Custeio</t>
  </si>
  <si>
    <t>Subtotal 1.7</t>
  </si>
  <si>
    <t>1.7.2 Material Comunicação (câmera, lente, itens de iluminação e microfone)</t>
  </si>
  <si>
    <t>1.6 - MATERIAL DE CONSUMO</t>
  </si>
  <si>
    <t>Subtotal 1.5</t>
  </si>
  <si>
    <t>1.5.4 Brindes/botons</t>
  </si>
  <si>
    <t>1.5.3 Gestão Documental</t>
  </si>
  <si>
    <t>1.5.2 Correios / Transportes de Cargas</t>
  </si>
  <si>
    <t>Subtotal 1.4</t>
  </si>
  <si>
    <t>1.4.2 Escritório de Assessoria Jurídica - anualidade</t>
  </si>
  <si>
    <t>Subtotal 1.3</t>
  </si>
  <si>
    <t>Subtotal 1.2</t>
  </si>
  <si>
    <t>1.2.2 Revisora Paulista (Contabilidade) - anualidade</t>
  </si>
  <si>
    <t>Subtotal 1.1</t>
  </si>
  <si>
    <t>Total</t>
  </si>
  <si>
    <t>Unitário</t>
  </si>
  <si>
    <t>Quantidade</t>
  </si>
  <si>
    <t>1 -  CUSTEIO</t>
  </si>
  <si>
    <t>Despesas</t>
  </si>
  <si>
    <t>Total das receitas</t>
  </si>
  <si>
    <t>Aplicações financeiras</t>
  </si>
  <si>
    <t>Patrocínios</t>
  </si>
  <si>
    <t>Inadimplência 2021</t>
  </si>
  <si>
    <t>Exercícios Anteriores</t>
  </si>
  <si>
    <t>Novos Associados</t>
  </si>
  <si>
    <t>Associados</t>
  </si>
  <si>
    <t>Fundadores/Filiados</t>
  </si>
  <si>
    <t>Contribuições Anuais</t>
  </si>
  <si>
    <t>Receitas</t>
  </si>
  <si>
    <t>Realizado (acumulado)</t>
  </si>
  <si>
    <t>Orçamento 2022</t>
  </si>
  <si>
    <t>Conselho Nacional de Controle Interno - CONACI</t>
  </si>
  <si>
    <t>DARF - IRRF - Recolhimento Tributos - Contabilidade Revisora Paulista - competência abril/22</t>
  </si>
  <si>
    <t>DARF - CSRF - Recolhimento Tributos - Contabilidade Revisora Paulista - competência maio/22</t>
  </si>
  <si>
    <t>DARF - IRRF - Recolhimento Tributos - Contabilidade Revisora Paulista - competência maio/22</t>
  </si>
  <si>
    <t>DARF - CSRF e IRRF - Recolhimento Tributos - Contabilidade Revisora Paulista - competência junho/22</t>
  </si>
  <si>
    <t>DARF - CSRF e IRRF - Recolhimento Tributos - Contabilidade Revisora Paulista - competência dezembro/21</t>
  </si>
  <si>
    <t>Refeição/buffet - coquetel</t>
  </si>
  <si>
    <t>Diferença</t>
  </si>
  <si>
    <t>1.5.6 Serviço para registro da marca do Conaci (INPI)</t>
  </si>
  <si>
    <t>RCA; R</t>
  </si>
  <si>
    <t>Compra de mouse e mouse pad para notebook Conaci - Kalunga Shopping Del Rey</t>
  </si>
  <si>
    <t>Cap</t>
  </si>
  <si>
    <t>tipo de despesa</t>
  </si>
  <si>
    <t>ago</t>
  </si>
  <si>
    <t>set</t>
  </si>
  <si>
    <t>DARF - CSRF - Recolhimento Tributos - Contabilidade Revisora Paulista - competência julho/22</t>
  </si>
  <si>
    <t>DARF - IRRF - Recolhimento Tributos - Contabilidade Revisora Paulista - competência julho/22</t>
  </si>
  <si>
    <t>out</t>
  </si>
  <si>
    <t>nov</t>
  </si>
  <si>
    <t>dez</t>
  </si>
  <si>
    <t>Prestação de Serviços de Assessoria Jurídica para o Conaci - Contrato - mensal - competência 08</t>
  </si>
  <si>
    <t>NF 3107</t>
  </si>
  <si>
    <t>NF 3108</t>
  </si>
  <si>
    <t>NF 2022/163</t>
  </si>
  <si>
    <t>NF 2022/35</t>
  </si>
  <si>
    <t xml:space="preserve">Prestação de Serviço  Assessoria Comunicação - Contrato - Aditivo 2022; </t>
  </si>
  <si>
    <t>NF 2022/8</t>
  </si>
  <si>
    <t>Fatura 794</t>
  </si>
  <si>
    <t>Fatura 793 e Fatura 794</t>
  </si>
  <si>
    <t xml:space="preserve">Fatura 793 </t>
  </si>
  <si>
    <t>Enc Nacional e 43° RTC</t>
  </si>
  <si>
    <t>PC 01-08-22</t>
  </si>
  <si>
    <t>PC 02-08-22</t>
  </si>
  <si>
    <t>PC 03-08-22</t>
  </si>
  <si>
    <t>PC 04-08-22</t>
  </si>
  <si>
    <t>Fatura 795</t>
  </si>
  <si>
    <t>PC 05-08-22</t>
  </si>
  <si>
    <t>PC 07-08-22</t>
  </si>
  <si>
    <t>PC 06-08-22</t>
  </si>
  <si>
    <t>Escritório Virtual Regus em Brasília - Edifício Varig - Endereço Conaci - Mensalidade julho - Contrato</t>
  </si>
  <si>
    <t>Escritório Virtual Regus em Brasília - Edifício Varig - Endereço Conaci - Mensalidade agosto - Contrato</t>
  </si>
  <si>
    <t>NF 23192</t>
  </si>
  <si>
    <t>NF 23394</t>
  </si>
  <si>
    <t>Diárias BSB participação 1° Vice-Presidente reunião Banco Mundial (10/08/22) e evento Fórum Nacional de Controle (11/08/22)</t>
  </si>
  <si>
    <t>Diárias BSB participação Presidente evento Fórum Nacional de Controle (11/08/22)</t>
  </si>
  <si>
    <t>Diárias BSB participação Secretária-Executiva reunião Banco Mundial (10/08/22) e evento Fórum Nacional de Controle (11/08/22)</t>
  </si>
  <si>
    <t xml:space="preserve">Diárias Coordenador Câmara Técnica para Goiânia - Validação de nível 2 IA-CM da CGE-Goiás </t>
  </si>
  <si>
    <t>PC 08-08-22</t>
  </si>
  <si>
    <t>PC 09-08-22</t>
  </si>
  <si>
    <t>PC 10-08-22</t>
  </si>
  <si>
    <t>Palestrante Pago</t>
  </si>
  <si>
    <t>Fatura 796</t>
  </si>
  <si>
    <t>Fatura 797</t>
  </si>
  <si>
    <t>Fatura 798</t>
  </si>
  <si>
    <t>Passagens viagem  Brasília participação Secretária-Executiva evento Controle do Futuro (23 e 24/08/22)</t>
  </si>
  <si>
    <t>Diárias viagem Brasília participação Secretária-Executiva evento Controle do Futuro (23 e 24/08/22)</t>
  </si>
  <si>
    <t>Diárias viagem Brasília participação Presidente evento Controle do Futuro (23/08/22) - participação em painel</t>
  </si>
  <si>
    <t>Representação</t>
  </si>
  <si>
    <t>44° RTC</t>
  </si>
  <si>
    <t>Pagamento parcela hotsite - Campanha tô no Controle</t>
  </si>
  <si>
    <t>Alteração/cancelamento passagem de ida Presidente Conaci referente à agenda: Forum Nacional de Controle e Reunião Banco Mundial; participação apenas da agenda do dia 11/08 presencialmente</t>
  </si>
  <si>
    <t>Passagem de retorno 1° Vice-Presidente Conaci - Forum Nacional de Controle e Reunião Banco Mundial (agenda dias 10 e 11/08)</t>
  </si>
  <si>
    <t>Passagens Coordenador Câmara Técnica para Goiânia - Validação de nível 2 IA-CM da CGE-Goiás (agenda 31/08 a 02/09)</t>
  </si>
  <si>
    <t>Passagens Forum Nacional de Controle e Reunião Banco Mundial (agenda 10 e 11/08); (Ida e volta Presidente; ida 2° Vice-Presidente; ida e volta 2° Vice-Presidente; ida e volta Secretária-Executiva)</t>
  </si>
  <si>
    <t>PC 01-09-22</t>
  </si>
  <si>
    <t>PC 02-09-22</t>
  </si>
  <si>
    <t>Jeton Secretária Executiva para a 42° RTC em Porto Velho</t>
  </si>
  <si>
    <t>Jeton assessora da Secretária Executiva para a 42° RTC em Porto Velho</t>
  </si>
  <si>
    <t>NF 2022/196</t>
  </si>
  <si>
    <t>PC 03-09-22</t>
  </si>
  <si>
    <t>PC 04-09-22</t>
  </si>
  <si>
    <t>Prestação de Serviço  Assessoria Comunicação - Contrato - Aditivo 2022; Ressarcimento Plataforma Zoom agosto e setembro;</t>
  </si>
  <si>
    <t>PC 05-09-22</t>
  </si>
  <si>
    <t>NF 2022/42</t>
  </si>
  <si>
    <t>PC 06-09-22</t>
  </si>
  <si>
    <t>Prestação de Serviços de Assessoria Jurídica para o Conaci - Extra Contrato - elaboração de intrumento jurídico referente ao projeto do Banco Mundial - Implementação do Sistema GRAS; (Elaboração
Termo de Adesão Entes Públicos)
1</t>
  </si>
  <si>
    <t>Prestação de Serviços de Assessoria Jurídica para o Conaci - Contrato - mensal - competência 09</t>
  </si>
  <si>
    <t>NF 3128</t>
  </si>
  <si>
    <t>NF 3126</t>
  </si>
  <si>
    <t>Prestação de Serviços de Assessoria Jurídica para o Conaci - Extra Contrato - elaboração de intrumento jurídico referente ao projeto do Banco Mundial - Implementação do Sistema GRAS; (Contrato de Prestação de Serviços AETOS)</t>
  </si>
  <si>
    <t>PC 07-09-22</t>
  </si>
  <si>
    <t>PC 08-09-22</t>
  </si>
  <si>
    <t>Marketing Digital - Impulsionamento Redes - concurso de artigos para o livro "Mulheres no Controle" do Conaci (promoção da marca atrelada a pauta)</t>
  </si>
  <si>
    <t xml:space="preserve">13.1 Passagens </t>
  </si>
  <si>
    <t>Total Ação 13</t>
  </si>
  <si>
    <t>PC 09-09-22</t>
  </si>
  <si>
    <t>Fatura 799</t>
  </si>
  <si>
    <t>Fatura 800</t>
  </si>
  <si>
    <t>Fatura 801</t>
  </si>
  <si>
    <t>Passagens Presidente e Ex-Presidente Conaci (Gestão 2019-2021) viagem Bruxelas para participação de PEMPAL (04 e 05/10/22)</t>
  </si>
  <si>
    <t>Diárias Presidente viagem Bruxelas para participação de PEMPAL (04 e 05/10/22)</t>
  </si>
  <si>
    <t>Diárias Ex-Presidente Conaci (Gestão 2019-2021) viagem Bruxelas para participação de PEMPAL (04 e 05/10/22)</t>
  </si>
  <si>
    <t>PC 10-09-22</t>
  </si>
  <si>
    <t>DARF - CSRF - Recolhimento Tributos - Contabilidade Revisora Paulista - competência agosto/22</t>
  </si>
  <si>
    <t>DARF - IRRF - Recolhimento Tributos - Contabilidade Revisora Paulista - competência agosto/22</t>
  </si>
  <si>
    <t>NF 19188</t>
  </si>
  <si>
    <t>NF 1140</t>
  </si>
  <si>
    <t>NF 19631</t>
  </si>
  <si>
    <t>NF 23859</t>
  </si>
  <si>
    <t>Gui turístico - programação cultural</t>
  </si>
  <si>
    <t>Placa de ação inox gravada referente ao nível 2 do IA-CM (validação CGE-GO) - ELSIDEMA DE CERQUEIRA SOARES</t>
  </si>
  <si>
    <t xml:space="preserve"> apresentação artística - Programação Cultural - Refeição/buffet</t>
  </si>
  <si>
    <t>NF 409</t>
  </si>
  <si>
    <t>NF 1</t>
  </si>
  <si>
    <t>NF 7</t>
  </si>
  <si>
    <t>NF 2</t>
  </si>
  <si>
    <t>NF 9</t>
  </si>
  <si>
    <t>NF 18</t>
  </si>
  <si>
    <t>Passagens Encontro Nacional e 43° RTC (Cuiabá-MT) para coordenador da Câmara Técnica LAC</t>
  </si>
  <si>
    <t>Passagens Encontro Nacional e 43° RTC (Cuiabá-MT) para coordenador da Câmara Técnica IA-CM</t>
  </si>
  <si>
    <t>Passagens Encontro Nacional e 43° RTC (Cuiabá-MT) para coordenador da Câmara Técnica LGPD</t>
  </si>
  <si>
    <t>Passagens Encontro Nacional e 43° RTC (Cuiabá-MT) para equipe Conaci (Secretária-Executiva; Assessora Secretária-Executiva; Assessora de Comunicação e Estagiária Assessora de Comunicação)</t>
  </si>
  <si>
    <t>Passagens Encontro Nacional e 43° RTC (Cuiabá-MT) para Presidência Conaci (Presidente; 1° Vice-Presidente; e 2° Vice-Presidente)</t>
  </si>
  <si>
    <t>Gestão de palestrante via empresa Dialethos - Contratação de palestrante de reconhecimento nacional para Encontro Nacional de 2022 (Cuiabá-MT): Psicanalista e Colunista Maria Homem (palestra Keynote)</t>
  </si>
  <si>
    <t xml:space="preserve">Locação de sala para realização do Encontro Nacional, 43 ° RTC (Cuiabá-MT) e Câmaras Técnicas, em Mato Grosso - DEVILLE HOTEIS E TURISMO LTDA - aluguel de espaço </t>
  </si>
  <si>
    <t>Alteração passagem retorno Encontro Nacional e 43° RTC (Cuiabá-MT) para 2° Vice-Presidente Conaci</t>
  </si>
  <si>
    <t>Cancelamento de passagem Azul de retorno Encontro Nacional e 43° RTC (Cuiabá-MT) para Presidente Conaci e compra de nova passagem Latam</t>
  </si>
  <si>
    <t>Diárias Encontro Nacional e 43° RTC (Cuiabá-MT) - 2° Vice Presidente Conaci</t>
  </si>
  <si>
    <t>Diárias Encontro Nacional (Cuiabá-MT) - Debatedora VIRGINIA BRACARENSE LOPES</t>
  </si>
  <si>
    <t>Diárias Encontro Nacional e 43° RTC (Cuiabá-MT) - Estagiária da Assessora de Comunicação Conaci</t>
  </si>
  <si>
    <t>Jantar receptivo com apresentação artístico do grupo FLOR RIBEIRINHA no QUINTAL DA DOMINGAS, na comunidade São Gonçalo beira rio, no dia 21 de setembro de 2022 - ASSOCIACAO CULTURAL FLOR RIBEIRINHA - Adiantamento 70% do contrato - Programação Cultural (atividade de integração) Encontro Nacional e 43° RTC (Cuiabá-MT)</t>
  </si>
  <si>
    <t>Diárias Encontro Nacional (Cuiabá-MT) - Debatedor WESLEY MATHEUS DE OLIVEIRA</t>
  </si>
  <si>
    <t>Diárias Encontro Nacional (Cuiabá-MT) - Debatedor PLINIO DE MELO PIRES</t>
  </si>
  <si>
    <t>Diárias Encontro Nacional (Cuiabá-MT) - Debatedora NICOLE VERILLO CAMPELLO</t>
  </si>
  <si>
    <t>Diárias Encontro Nacional e 43° RTC (Cuiabá-MT) - Presidente Conaci</t>
  </si>
  <si>
    <t>Diárias Encontro Nacional (Cuiabá-MT) - Debatedor THOMAZ ANDERSON BARBOSA DA SIL</t>
  </si>
  <si>
    <t>Diárias Encontro Nacional (Cuiabá-MT) - Debatedora JACQUELINE BRAGA PELUCCI</t>
  </si>
  <si>
    <t>Diárias Encontro Nacional e 43° RTC (Cuiabá-MT) - Secretária-Executiva Conaci</t>
  </si>
  <si>
    <t>Diárias Encontro Nacional (Cuiabá-MT) -  Debatedora FLAVIA DE SOUSA MARCHEZINI</t>
  </si>
  <si>
    <t xml:space="preserve">Diárias Encontro Nacional e 43° RTC (Cuiabá-MT) - 1° Vice-Presidente Conaci </t>
  </si>
  <si>
    <t>Diárias 43° RTC (Cuiabá-MT) - Palestrante JULIANA SAAD DE MARCHI - Apresentação de caso da CGM-SP; pagamento em caráter excepcional considerando a situação do evento em específico</t>
  </si>
  <si>
    <t>Diárias 43° RTC (Cuiabá-MT) - Palestrante e Controladora CRISTIANE MARA RODRIGUES MARCE - Apresentação de caso da CGM-Niteroi; pagamento em caráter excepcional considerando a situação do evento em específico</t>
  </si>
  <si>
    <t>Diárias Encontro Nacional e 43° RTC (Cuiabá-MT) - Assessora da Secretária-Executiva Conaci  para fins de RTC e Encontro Nacional</t>
  </si>
  <si>
    <t>Diárias Encontro Nacional e 43° RTC (Cuiabá-MT) - Assessora de Comunicação Conaci</t>
  </si>
  <si>
    <t>Jantar receptivo com apresentação artístico do grupo FLOR RIBEIRINHA no QUINTAL DA DOMINGAS, na comunidade São Gonçalo beira rio, no dia 21 de setembro de 2022 - ASSOCIACAO CULTURAL FLOR RIBEIRINHA - pagamento restante do contrato - Programação Cultural (atividade de integração) Encontro Nacional e 43° RTC (Cuiabá-MT)</t>
  </si>
  <si>
    <t>Tradução libras Encontro Nacional (Cuiabá-MT) - Josemar Macena Dias</t>
  </si>
  <si>
    <t>Tradução libras Encontro Nacional (Cuiabá-MT) - Raquel Alves Santos</t>
  </si>
  <si>
    <t>Guia turístico referente à programação cultural (atividade de integração) Encontro Nacional e 43° RTC (Cuiabá-MT) - Cuiaba de Cantos e Encantos - ME</t>
  </si>
  <si>
    <t>Guia turístico referente à programação cultural (atividade de integração) Encontro Nacional e 43° RTC (Cuiabá-MT) - MARIA NEIDE DE OLIVEIRA</t>
  </si>
  <si>
    <t>Guia turístico referente à programação cultural (atividade de integração) Encontro Nacional e 43° RTC (Cuiabá-MT) - Susy Heidi Janete Miranda Cordova</t>
  </si>
  <si>
    <t>PC 11-09-22</t>
  </si>
  <si>
    <t>PC 12-09-22</t>
  </si>
  <si>
    <t>PC 13-09-22</t>
  </si>
  <si>
    <t>PC 01-10-22</t>
  </si>
  <si>
    <t>PC 02-10-22</t>
  </si>
  <si>
    <t>Folha Pagamento - Marcela</t>
  </si>
  <si>
    <t>Remuneração líquida Assessora da Secretária-Executiva - valor proporcional referente ao início dos trabalhos em setembro de 2022</t>
  </si>
  <si>
    <t>Exame admissional</t>
  </si>
  <si>
    <t xml:space="preserve">Ressarcimento Assessora da Secretária-Executiva referente ao exame admissional Marcela </t>
  </si>
  <si>
    <t>GRF</t>
  </si>
  <si>
    <t>Tributo - folha pagamento</t>
  </si>
  <si>
    <t>FGTS referente à folha de pagamento Assessora da Secretaria-Executiva</t>
  </si>
  <si>
    <t>Auxílio alimentação - Sodexo</t>
  </si>
  <si>
    <t>Acerto em dinheiro auxílio alimentação Assessora da Secretaria-Executiva referente ao primeiro mês de trabalho (setembro/2022)- contratação da Sodexo posterior ao início das atividades</t>
  </si>
  <si>
    <t xml:space="preserve">Seguro viagem </t>
  </si>
  <si>
    <t>Seguro Viagem  Presidente e Ex-Presidente Conaci (Gestão 2019-2021) viagem Bruxelas para participação de PEMPAL (04 e 05/10/22)</t>
  </si>
  <si>
    <t>Fatura 802</t>
  </si>
  <si>
    <t>PC 03-10-22</t>
  </si>
  <si>
    <t>NF 2022/216</t>
  </si>
  <si>
    <t>Jeton assessora da Secretária Executiva para Encontro Nacional e  43° RTC em Cuiabá</t>
  </si>
  <si>
    <t>Jeton Secretária Executiva para Encontro Nacional e  43° RTC em Cuiabá</t>
  </si>
  <si>
    <t>PC 04-10-22</t>
  </si>
  <si>
    <t>PC 05-10-22</t>
  </si>
  <si>
    <t>Prestação de Serviços de Assessoria Jurídica para o Conaci - Contrato - mensal - competência 10</t>
  </si>
  <si>
    <t>NF 3154</t>
  </si>
  <si>
    <t>PC 06-10-22</t>
  </si>
  <si>
    <t>NF 2022/45</t>
  </si>
  <si>
    <t>PC 07-10-22</t>
  </si>
  <si>
    <t>NF 000404</t>
  </si>
  <si>
    <t>Alimentação/refeição (buffet) referente ao Encontro Nacional e 43 ° RTC (Cuiabá-MT), em Mato Grosso - DEVILLE HOTEIS E TURISMO LTDA - almoços para equipe técnica de montagem e desmontagem do evento da CGE-MT (antes, durante e pós evento) e para palestrantes; e pagamento de parte do buffet referente ao Coquetel de boas-vindas do eventos (evento sem bebida alcoolica);</t>
  </si>
  <si>
    <t xml:space="preserve">NF 303563 </t>
  </si>
  <si>
    <t>PC 08-10-22</t>
  </si>
  <si>
    <t>DARF - CSRF e IRRF - Recolhimento Tributos - Contabilidade Revisora Paulista - competência setembro/22</t>
  </si>
  <si>
    <t>NF 004624650</t>
  </si>
  <si>
    <t>Previdência referente à folha de pagamento Assessora da Secretaria-Executiva</t>
  </si>
  <si>
    <t>NF 20069</t>
  </si>
  <si>
    <t>PC 09-10-22</t>
  </si>
  <si>
    <t>PC 10-10-22</t>
  </si>
  <si>
    <t>NF 23779</t>
  </si>
  <si>
    <t>PC 11-10-22</t>
  </si>
  <si>
    <t>PC 12-10-22</t>
  </si>
  <si>
    <t>PC 13-10-22</t>
  </si>
  <si>
    <t>Ressarcimento à Secretária Executiva por pagamento Gsuites - Domínio e-mail @conaci.org.br - pagamento mensal via cartão de crédito; ressarcimento referente ao período de maio a setembro/2022</t>
  </si>
  <si>
    <t>Ressarcimento à Secretária Executiva por pagamento Gsuites - Domínio e-mail @conaci.org.br - pagamento mensal via cartão de crédito; ressarcimento referente a abril/2022</t>
  </si>
  <si>
    <t>NF 03581565; 
NF 03789910; 
NF 03837800; 
NF 04163211; 
NF 04181915</t>
  </si>
  <si>
    <t>NF 03303696</t>
  </si>
  <si>
    <t>NF 2022/12</t>
  </si>
  <si>
    <t>Sorteio de curso de Técnicas de Entrevista no curso de Técnicas de Investigação e Lei Anticorrupção, promovido pela Câmara Técnica da Lei Anticorrupção - LAC</t>
  </si>
  <si>
    <t>Aquisição de 2 livros na Amazom para sorteio no curso de Técnicas de Investigação e Lei Anticorrupção, promovido pela Câmara Técnica da Lei Anticorrupção - LAC; livro de palestrantes do curso; ressarcimento para coordenador da Câmara Técnica LAC</t>
  </si>
  <si>
    <t>Fatura 804</t>
  </si>
  <si>
    <t xml:space="preserve">Fatura 803 </t>
  </si>
  <si>
    <t>Passagens 44° RTC em Fortaleza para 1° Vice-Presidente Conaci</t>
  </si>
  <si>
    <t>Passagens palestrante 44° RTC em Fortaleza -  Ricardo Kanashiro - Dinâmica de liderança: "O Segredo do Samurai" - Contrato</t>
  </si>
  <si>
    <t>Passagens  44° RTC em Fortaleza para coordenador da Câmara Técnica LAC</t>
  </si>
  <si>
    <t>Passagens  44° RTC em Fortaleza para coordenador da Câmara Técnica IA-CM</t>
  </si>
  <si>
    <t>Passagens  44° RTC em Fortaleza para coordenador da Câmara Técnica LGPD</t>
  </si>
  <si>
    <t>Passagens 44° RTC em Fortaleza Presidente Conaci</t>
  </si>
  <si>
    <t>PC 01-11-22</t>
  </si>
  <si>
    <t>Nova marca e logo Conaci</t>
  </si>
  <si>
    <t>Nova marca Conaci para fortalecimento institucional GAS 360 Prest Serv Publicitarios</t>
  </si>
  <si>
    <t>PC 02-11-22</t>
  </si>
  <si>
    <t>PC 03-11-22</t>
  </si>
  <si>
    <t>PC 04-11-22</t>
  </si>
  <si>
    <t>Remuneração líquida Assessora da Secretária-Executiva - competência outubro 2022</t>
  </si>
  <si>
    <t>DARF IRRF - folha de pagamento Assessora da Secretaria-Executiva - período de apuração 31/10/2022</t>
  </si>
  <si>
    <t>DARF IRRF - folha de pagamento Assessora da Secretaria-Executiva - período de apuração 30/11/2022</t>
  </si>
  <si>
    <t>NF</t>
  </si>
  <si>
    <t>Diárias 44° RTC Fortaleza-Ceará - Assessora da Secretária-Executiva Conaci  para fins de RTC</t>
  </si>
  <si>
    <t>Diárias44° RTC Fortaleza-Ceará - Assessora de Comunicação Conaci</t>
  </si>
  <si>
    <t xml:space="preserve">Diárias 44° RTC Fortaleza-Ceará - Secretária-Executiva Conaci </t>
  </si>
  <si>
    <t>Diárias 44° RTC Fortaleza-Ceará - Estagiária da Assessora de Comunicação Conaci</t>
  </si>
  <si>
    <t>PC 05-11-22</t>
  </si>
  <si>
    <t>PC 06-11-22</t>
  </si>
  <si>
    <t>NF 2022/19</t>
  </si>
  <si>
    <t>2022/50</t>
  </si>
  <si>
    <t>Prestação de Serviços de Assessoria Jurídica para o Conaci - Contrato - mensal - competência 11</t>
  </si>
  <si>
    <t>NF 3177</t>
  </si>
  <si>
    <t>NF 2022/254</t>
  </si>
  <si>
    <t>PC 10-11-22</t>
  </si>
  <si>
    <t>NF 23970</t>
  </si>
  <si>
    <t>Escritório Virtual Regus em Brasília - Edifício Varig - Endereço Conaci - Mensalidade setembro - Contrato</t>
  </si>
  <si>
    <t>Escritório Virtual Regus em Brasília - Edifício Varig - Endereço Conaci - Mensalidade outubro - Contrato</t>
  </si>
  <si>
    <t>Escritório Virtual Regus em Brasília - Edifício Varig - Endereço Conaci - Mensalidade novembro - Contrato</t>
  </si>
  <si>
    <t>Escritório Virtual Regus em Brasília - Edifício Varig - Endereço Conaci - Mensalidade dezembro - Contrato</t>
  </si>
  <si>
    <t>DARF - CSRF - Recolhimento Tributos - Contabilidade Revisora Paulista - competência outubro/22</t>
  </si>
  <si>
    <t>DARF - IRRF - Recolhimento Tributos - Contabilidade Revisora Paulista - competência outubro/22</t>
  </si>
  <si>
    <t>NF 20505</t>
  </si>
  <si>
    <t>Representação 2° Vice-Presidente</t>
  </si>
  <si>
    <t>Brinde para sorteio - livro</t>
  </si>
  <si>
    <t>Brinde para sorteio - curso</t>
  </si>
  <si>
    <t>Fatura 810</t>
  </si>
  <si>
    <t>Passagens 1° Vice-Presidente Conaci  para participação no VIII Encontro Nacional dos Tribunais de Contas no Rio de Janeiro (16/11/22) e Reunião Banco Mundial em Brasília (18/11/22) - Ida do RJ para BSB</t>
  </si>
  <si>
    <t xml:space="preserve">Fatura 811 </t>
  </si>
  <si>
    <t>Fatura 809</t>
  </si>
  <si>
    <t>Passagens  44° RTC em Fortaleza para homenageado Comenda Honra ao Mérito - Contribuição Honorífica - Rodrigo Pironti</t>
  </si>
  <si>
    <t xml:space="preserve">Passagens 2° Vice-Presidente Conaci  para participação Reunião Banco Mundial em Brasília (18/11/22) </t>
  </si>
  <si>
    <t xml:space="preserve">Passagens 2° Vice-Presidente Conaci  para participação evento Consad Express em São Paulo (21/11/22) </t>
  </si>
  <si>
    <t>Passagem retorno 44° RTC em Fortaleza para 2° Vice-Presidente Conaci</t>
  </si>
  <si>
    <t>Passagem ida 44° RTC em Fortaleza para 2° Vice-Presidente Conaci</t>
  </si>
  <si>
    <t>Fatura 812</t>
  </si>
  <si>
    <t>Fatura 813</t>
  </si>
  <si>
    <t>Acréscimo de bagagem na passagem de retorno da 44° RTC em Fortaleza - Presidente Conaci</t>
  </si>
  <si>
    <t xml:space="preserve">Diárias 2° Vice-Presidente Conaci  para participação evento Consad Express em São Paulo (21/11/22) </t>
  </si>
  <si>
    <t xml:space="preserve">Diárias 2° Vice-Presidente Conaci  para participação Reunião Banco Mundial em Brasília (18/11/22) </t>
  </si>
  <si>
    <t>Diárias 1° Vice-Presidente Conaci  para participação no VIII Encontro Nacional dos Tribunais de Contas no Rio de Janeiro (16/11/22) e Reunião Banco Mundial em Brasília (18/11/22) - Ida do RJ para BSB</t>
  </si>
  <si>
    <t xml:space="preserve">Diárias Secretária-Executiva Conaci  para participação Reunião Banco Mundial em Brasília (18/11/22) </t>
  </si>
  <si>
    <t>Fatura 805</t>
  </si>
  <si>
    <t>Fatura 806</t>
  </si>
  <si>
    <t>Fatura 807</t>
  </si>
  <si>
    <t>Passagens de ida 44 ° RTC em Fortaleza para equipe Conaci (Secretária-Executiva; Assessora Secretária-Executiva; Assessora de Comunicação e Estagiária Assessora de Comunicação)</t>
  </si>
  <si>
    <t xml:space="preserve">Passagem retorno Secretária-Executiva Conaci  para participação Reunião Banco Mundial em Brasília (18/11/22) </t>
  </si>
  <si>
    <t xml:space="preserve">Passagem ida 1° Vice-Presidente Conaci  para participação Reunião Banco Mundial em Brasília (18/11/22) </t>
  </si>
  <si>
    <t>Passagem de retorno 44 ° RTC em Fortaleza para Assessora de Comunicação)</t>
  </si>
  <si>
    <t>Passagem de retorno 44 ° RTC em Fortaleza para Estagiária Assessora de Comunicação</t>
  </si>
  <si>
    <t xml:space="preserve">Diárias 44° RTC Fortaleza-Ceará - 2° Vice-Presidente Conaci  </t>
  </si>
  <si>
    <t>Diárias 44° RTC Fortaleza-Ceará - Presidente Conaci</t>
  </si>
  <si>
    <t xml:space="preserve">Diárias 44° RTC Fortaleza-Ceará - 1° Vice-Presidente Conaci  </t>
  </si>
  <si>
    <t>Auxílio alimentação Assessora da Secretaria-Executiva - Sodexo - out/22</t>
  </si>
  <si>
    <t>Auxílio alimentação Assessora da Secretaria-Executiva - Sodexo - nov/22</t>
  </si>
  <si>
    <t>Auxílio alimentação Assessora da Secretaria-Executiva - Sodexo - dez/22</t>
  </si>
  <si>
    <t xml:space="preserve">Reunião BM - Atricon - CGU </t>
  </si>
  <si>
    <t>Diárias 44° RTC Fortaleza-Ceará - Coordenador da Câmara Técnica IA-CM</t>
  </si>
  <si>
    <t>Diárias 44° RTC Fortaleza-Ceará - Coordenador da Câmara Técnica LAC</t>
  </si>
  <si>
    <t>Diárias 44° RTC Fortaleza-Ceará - Coordenadora da Câmara Técnica LGPD</t>
  </si>
  <si>
    <t>Diárias 44° RTC em Fortaleza para homenageado Comenda Honra ao Mérito - Contribuição Honorífica - Rodrigo Pironti</t>
  </si>
  <si>
    <t>Diárias para subsidiar hotel, alimentação e transporter para palestrante - Ricardo kanashiro - R K CONSULTING TRAINING LTDA</t>
  </si>
  <si>
    <t>R K CONSULTING TRAINING LTDA - Palestrante 44 RTC Kanashiro - autorização de despesa extra conforme Resolução Conaci 01/2022</t>
  </si>
  <si>
    <t>Coffee break/buffet</t>
  </si>
  <si>
    <t>Transmissão da 44° RTC - Vinelly Studios - Zenirton de Sousa C. Silva; pagamento de 50% do contrato</t>
  </si>
  <si>
    <t>Transmissão da 44° RTC - Vinelly Studios - Zenirton de Sousa C. Silva; pagamento do valor restante do contrato</t>
  </si>
  <si>
    <t>PC 07-11-22</t>
  </si>
  <si>
    <t>PC 08-11-22</t>
  </si>
  <si>
    <t>PC 09-11-22</t>
  </si>
  <si>
    <t>PC 11-11-22</t>
  </si>
  <si>
    <t>PC 12-11-22</t>
  </si>
  <si>
    <t>NF 817</t>
  </si>
  <si>
    <t>Coffe Break para 44° RTC em Fortaleza - Hotel Sonata de Iracema - MB EMPREENDIMENTOS Hoteleiros e Turísticos</t>
  </si>
  <si>
    <t xml:space="preserve">Diárias Presidente Conaci  para participação de evento na CGE-Goiás (17/11), atingimento do nível 2 do IA-CM da CGE-Goiás, e participação de  Reunião Banco Mundial em Brasília (18/11/22) </t>
  </si>
  <si>
    <t xml:space="preserve">Passagens (ida e volta) Presidente Conaci  para participação Reunião Banco Mundial em Brasília (18/11/22) </t>
  </si>
  <si>
    <t>Passagem retorno Presidente Conaci  referente a participação Reunião Banco Mundial em Brasília (18/11/22); voo anterior de retorno alterado pela cia Azul, prosseguindo com decisão de cancelamento e emissão de novo voo Latam</t>
  </si>
  <si>
    <t>Representação Presidente - IRB</t>
  </si>
  <si>
    <t>Representação Presidente - CGM João Pessoa</t>
  </si>
  <si>
    <t>Representação Presidente - Evento Atricon</t>
  </si>
  <si>
    <t>Representação Presidente - Instituto Não Aceito Corrupção</t>
  </si>
  <si>
    <t>Representação Presidente - Controle do Futuro</t>
  </si>
  <si>
    <t xml:space="preserve">Representação Presidente e Ex-Presidente - Pempal </t>
  </si>
  <si>
    <t xml:space="preserve">Reunião BM </t>
  </si>
  <si>
    <t xml:space="preserve">Reunião BM e FNC </t>
  </si>
  <si>
    <t>Reunião BM</t>
  </si>
  <si>
    <t>Representação 2° Vice-Presidente Consad</t>
  </si>
  <si>
    <t>PC 11-10-22
PC 02-11-22</t>
  </si>
  <si>
    <t>PC 01-12-22</t>
  </si>
  <si>
    <t>Ressarcimento Marcela Livro Conaci para Joseph Banco Mundial (Cumprimento de agenda Banco Mundial em 18/11/22)</t>
  </si>
  <si>
    <t>NF 012.414.264</t>
  </si>
  <si>
    <t>PC 02-12-22</t>
  </si>
  <si>
    <t>NF 2022/60</t>
  </si>
  <si>
    <t>PC 03-12-22</t>
  </si>
  <si>
    <t>Hotsite Campanha Tô no Controle</t>
  </si>
  <si>
    <t>Prestação de Serviços de Assessoria Jurídica para o Conaci - Contrato - mensal - competência 12</t>
  </si>
  <si>
    <t>NF 3207</t>
  </si>
  <si>
    <t>PC 04-12-22</t>
  </si>
  <si>
    <t>PC 05-12-22</t>
  </si>
  <si>
    <t>NF 2022/262</t>
  </si>
  <si>
    <t>Pagamento em duplicidade da Prestação de Serviço Coordenação Pedagógica e Plataforma EAD - IDCT - Contrato - Ressarcimento no mesmo dia - 06-12-22</t>
  </si>
  <si>
    <t>PC 06-12-22</t>
  </si>
  <si>
    <t>DARF IRRF - folha de pagamento Assessora da Secretaria-Executiva - período de apuração 31/12/2022</t>
  </si>
  <si>
    <t>Remuneração líquida Assessora da Secretária-Executiva - competência novembro 2022</t>
  </si>
  <si>
    <t>2° parcela 13° proporcional Assessora da Secretária-Executiva</t>
  </si>
  <si>
    <t>1° parcela 13° proporcional Assessora da Secretária-Executiva</t>
  </si>
  <si>
    <t>Previdência referente ao 13° Assessora da Secretaria-Executiva</t>
  </si>
  <si>
    <t>NF 34</t>
  </si>
  <si>
    <t>Pagamento em duplicidade Prestação de Serviços de Assessoria Jurídica para o Conaci - Contrato - mensal - competência 10</t>
  </si>
  <si>
    <t xml:space="preserve">PC 08-11-22 PC 06-10-22 </t>
  </si>
  <si>
    <t>NF NF 3154</t>
  </si>
  <si>
    <t>PC 07-12-22</t>
  </si>
  <si>
    <t>Comunicação Conaci - Thais</t>
  </si>
  <si>
    <t>NF 2022/21</t>
  </si>
  <si>
    <t xml:space="preserve">Honorários Contábeis - Revisora Paulista Moema Contabilidade - Contrato - anualidade - 13° </t>
  </si>
  <si>
    <t>PC 08-12-22</t>
  </si>
  <si>
    <t>Livro Mulheres no Controle</t>
  </si>
  <si>
    <t>Jeton assessora da Secretária Executiva para 44° RTC Fortaleza</t>
  </si>
  <si>
    <t>Jeton Secretária Executiva para a 44° RTC em Fortaleza</t>
  </si>
  <si>
    <t>Escritório Virtual Regus em Brasília - Edifício Varig - Endereço Conaci - Mensalidade janeiro - Contrato</t>
  </si>
  <si>
    <t>Prestação de Serviços de Assessoria Jurídica para o Conaci - Extra Contrato - elaboração de intrumento jurídico para contratação de professores referente ao curso de Data Analytics - Banco de Dados - Projeto Banco Mundial; (valor a ser ressarcido para o Conaci, tendo em vista pagamento com a conta bancária equivocada; projeto possui conta específica vinculada)</t>
  </si>
  <si>
    <t>Passagens 1° Vice-Presidente e 2° Vice-Presidente para participação de reunião de planejamento anual do Conaci em Belo Horizonte (Agenda 11/01 e 12/01/23)</t>
  </si>
  <si>
    <t>Brinde - Placa nível 2 IA-CM</t>
  </si>
  <si>
    <t>Brinde</t>
  </si>
  <si>
    <t>Brinde cortesia - Livro</t>
  </si>
  <si>
    <t>PC 09-12-22</t>
  </si>
  <si>
    <t>PC 10-12-22</t>
  </si>
  <si>
    <t>PC 11-12-22</t>
  </si>
  <si>
    <t>NF 20928</t>
  </si>
  <si>
    <t>NF 2022/54</t>
  </si>
  <si>
    <t>PC 12-12-22</t>
  </si>
  <si>
    <t>Remuneração artigo selecionado conforme Edital Chamamento 01/2022 - Livro Mulheres no Controle - ALMERINDA ALVES DE OLIVEIRA</t>
  </si>
  <si>
    <t>Remuneração artigo selecionado conforme Edital Chamamento 01/2022 - Livro Mulheres no Controle - ANA LUIZA LINDENBERG DABIEN</t>
  </si>
  <si>
    <t>Remuneração artigo selecionado conforme Edital Chamamento 01/2022 - Livro Mulheres no Controle - CLAUDIA COSTA DE ARAUJO</t>
  </si>
  <si>
    <t>Remuneração artigo selecionado conforme Edital Chamamento 01/2022 - Livro Mulheres no Controle - GIOVANNA BONFANTE</t>
  </si>
  <si>
    <t>Remuneração artigo selecionado conforme Edital Chamamento 01/2022 - Livro Mulheres no Controle - JEFLANUZIA NASCIMENTO DA SILVA</t>
  </si>
  <si>
    <t xml:space="preserve">Remuneração artigo selecionado conforme Edital Chamamento 01/2022 - Livro Mulheres no Controle - JULIANA STARK </t>
  </si>
  <si>
    <t>Remuneração artigo selecionado conforme Edital Chamamento 01/2022 - Livro Mulheres no Controle - LENIRA MARIA FONSECA ALBUQUERQ</t>
  </si>
  <si>
    <t>Remuneração artigo selecionado conforme Edital Chamamento 01/2022 - Livro Mulheres no Controle - MARILIA ALENCAR DA FONSECA</t>
  </si>
  <si>
    <t>Remuneração artigo selecionado conforme Edital Chamamento 01/2022 - Livro Mulheres no Controle - PATRICIA ALVARES DE AZEVEDO OL</t>
  </si>
  <si>
    <t>Remuneração artigo selecionado conforme Edital Chamamento 01/2022 - Livro Mulheres no Controle - VICTORIA MOURA DE ARAUJO</t>
  </si>
  <si>
    <t>Marketing Digital</t>
  </si>
  <si>
    <t xml:space="preserve"> Reunião BM - Representação 1° Vice-Presidente - Atricon</t>
  </si>
  <si>
    <t>NF 21351</t>
  </si>
  <si>
    <t>PC 13-12-22</t>
  </si>
  <si>
    <t>NF 24156</t>
  </si>
  <si>
    <t>Fatura 814</t>
  </si>
  <si>
    <t>PC 14-12-22</t>
  </si>
  <si>
    <t>NF 3228</t>
  </si>
  <si>
    <t>NF 20505 NF 20928</t>
  </si>
  <si>
    <t xml:space="preserve">Honorários Contábeis - Revisora Paulista Moema Contabilidade - Contrato </t>
  </si>
  <si>
    <t>DARF - CSRF e IRRF - Recolhimento Tributos - Contabilidade Revisora Paulista - competência novembro/22 e 13° Contabilidade</t>
  </si>
  <si>
    <t>Marketing Digital - Impulsionamento Redes - Campanha: Campanha Tô no Controle (pagamento boleto Facebook)</t>
  </si>
  <si>
    <t>Marketing Digital -Gestão do Tráfego Pago - Campanha Tô no Controle - FRIDAY NEGOCIOS DIGITAIS LTDA</t>
  </si>
  <si>
    <t>NF 2022/63</t>
  </si>
  <si>
    <t>Acerto de diárias Secretária-Executiva viagem para cumprimento da agenda: Reunião Banco Mundial e Evento Fórum Nacional de Controle em Brasília: 10 e 11 de agosto (valor pago a menor à época)</t>
  </si>
  <si>
    <t>Reunião de Direção</t>
  </si>
  <si>
    <t>Participação Ex-Presidente PEMPAL</t>
  </si>
  <si>
    <t>Representação Presidente PEMPAL</t>
  </si>
  <si>
    <t>Representação Presidente CGE-GO e Reunião BM</t>
  </si>
  <si>
    <t>Participação em evento - Controle do Futuro</t>
  </si>
  <si>
    <t>Ressarcimento diárias palestrante 41° RTC em Natal -  Mario Bertoul</t>
  </si>
  <si>
    <t>Ressarcimento passagens palestrante 41° RTC em Natal -  Mario Bertoul</t>
  </si>
  <si>
    <t>ainda falta lançar o valor subsidiado pelo Banco Mundial na 42° RTC de Porto Velho</t>
  </si>
  <si>
    <t>Transferência ao anfitrião patrocinada (Patrocinador)</t>
  </si>
  <si>
    <t>Patrocinadores Eventos - RTC</t>
  </si>
  <si>
    <t>R</t>
  </si>
  <si>
    <t>PC 15-12-22</t>
  </si>
  <si>
    <t>12.2 Tiragem de Livros Mulheres no Controle - Editora Forum</t>
  </si>
  <si>
    <t xml:space="preserve">Tiragem de 300 livros Mulheres no Controle, com aquisição pelo autor de 112 livros  -  Aquisição para entrega produção e entrega futura - Editora Forum </t>
  </si>
  <si>
    <t>Aprovação de valor posterior à 41° RTC em Natal; aprovação na 43°</t>
  </si>
  <si>
    <t>amicus curiae</t>
  </si>
  <si>
    <t>Total de despesas</t>
  </si>
  <si>
    <t>subtotal</t>
  </si>
  <si>
    <t>Planejamento Estratégico Atual/Gestão do Planejamento Estratégico</t>
  </si>
  <si>
    <t>Aprovação do Orçamento</t>
  </si>
  <si>
    <t>Arrecadado X Executado</t>
  </si>
  <si>
    <t>Participação em evento Controle do Futuro</t>
  </si>
  <si>
    <t>NF 119311</t>
  </si>
  <si>
    <t>remanejamento de recurso de outra rubrica</t>
  </si>
  <si>
    <t>Valor aproximado; recurso não foi executado na conta principal do conaci; prestação de contas aprovada pelo Banco Mundial</t>
  </si>
  <si>
    <t>Aprovação de valor posterior à 41° RTC em Natal; aprovação na 42° RTC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</si>
</sst>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/m/yy;@"/>
    <numFmt numFmtId="165" formatCode="_-* #,##0.00_-;\-* #,##0.00_-;_-* &quot;-&quot;??_-;_-@"/>
    <numFmt numFmtId="166" formatCode="#,##0_ ;\-#,##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Calibri"/>
      <family val="2"/>
      <scheme val="minor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4"/>
      <name val="Calibri"/>
      <family val="2"/>
    </font>
    <font>
      <b/>
      <sz val="14"/>
      <color theme="4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F00"/>
        <bgColor rgb="FF00FF00"/>
      </patternFill>
    </fill>
    <fill>
      <patternFill patternType="solid">
        <fgColor rgb="FFC6D9F0"/>
        <bgColor rgb="FFC6D9F0"/>
      </patternFill>
    </fill>
    <fill>
      <patternFill patternType="solid">
        <fgColor rgb="FF8DB3E2"/>
        <bgColor rgb="FF8DB3E2"/>
      </patternFill>
    </fill>
    <fill>
      <patternFill patternType="solid">
        <fgColor rgb="FF92D050"/>
        <bgColor rgb="FFC6D9F0"/>
      </patternFill>
    </fill>
    <fill>
      <patternFill patternType="solid">
        <fgColor rgb="FFD99594"/>
        <bgColor rgb="FFD99594"/>
      </patternFill>
    </fill>
    <fill>
      <patternFill patternType="solid">
        <fgColor rgb="FF92D050"/>
        <bgColor rgb="FFD99594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FF0000"/>
      </patternFill>
    </fill>
    <fill>
      <patternFill patternType="solid">
        <fgColor rgb="FFBFBFBF"/>
        <bgColor rgb="FFBFBFBF"/>
      </patternFill>
    </fill>
    <fill>
      <patternFill patternType="solid">
        <fgColor rgb="FF548DD4"/>
        <bgColor rgb="FF548DD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rgb="FFC6D9F0"/>
      </patternFill>
    </fill>
    <fill>
      <patternFill patternType="solid">
        <fgColor theme="9"/>
        <bgColor rgb="FFC6D9F0"/>
      </patternFill>
    </fill>
    <fill>
      <patternFill patternType="solid">
        <fgColor theme="9"/>
        <bgColor rgb="FFD9959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4">
    <xf numFmtId="0" fontId="0" fillId="0" borderId="0" xfId="0"/>
    <xf numFmtId="0" fontId="2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/>
    <xf numFmtId="44" fontId="5" fillId="0" borderId="1" xfId="1" applyFont="1" applyBorder="1" applyAlignment="1">
      <alignment vertical="center"/>
    </xf>
    <xf numFmtId="44" fontId="5" fillId="0" borderId="1" xfId="1" applyFont="1" applyFill="1" applyBorder="1" applyAlignment="1">
      <alignment vertical="center"/>
    </xf>
    <xf numFmtId="164" fontId="6" fillId="0" borderId="1" xfId="1" applyNumberFormat="1" applyFont="1" applyBorder="1" applyAlignment="1">
      <alignment vertical="center"/>
    </xf>
    <xf numFmtId="164" fontId="6" fillId="0" borderId="1" xfId="1" applyNumberFormat="1" applyFont="1" applyFill="1" applyBorder="1" applyAlignment="1">
      <alignment vertical="center"/>
    </xf>
    <xf numFmtId="164" fontId="6" fillId="0" borderId="0" xfId="0" applyNumberFormat="1" applyFont="1"/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2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/>
    <xf numFmtId="44" fontId="5" fillId="4" borderId="1" xfId="1" applyFont="1" applyFill="1" applyBorder="1" applyAlignment="1">
      <alignment vertical="center"/>
    </xf>
    <xf numFmtId="44" fontId="6" fillId="4" borderId="1" xfId="1" applyFont="1" applyFill="1" applyBorder="1" applyAlignment="1">
      <alignment horizontal="center" vertical="center"/>
    </xf>
    <xf numFmtId="164" fontId="6" fillId="4" borderId="1" xfId="1" applyNumberFormat="1" applyFont="1" applyFill="1" applyBorder="1" applyAlignment="1">
      <alignment vertical="center"/>
    </xf>
    <xf numFmtId="0" fontId="2" fillId="4" borderId="0" xfId="0" applyFont="1" applyFill="1"/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/>
    <xf numFmtId="44" fontId="5" fillId="2" borderId="1" xfId="1" applyFont="1" applyFill="1" applyBorder="1" applyAlignment="1">
      <alignment vertical="center"/>
    </xf>
    <xf numFmtId="164" fontId="6" fillId="2" borderId="1" xfId="1" applyNumberFormat="1" applyFont="1" applyFill="1" applyBorder="1" applyAlignment="1">
      <alignment vertical="center"/>
    </xf>
    <xf numFmtId="0" fontId="2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44" fontId="6" fillId="2" borderId="1" xfId="1" applyFont="1" applyFill="1" applyBorder="1" applyAlignment="1">
      <alignment horizontal="left" vertical="center"/>
    </xf>
    <xf numFmtId="44" fontId="6" fillId="0" borderId="1" xfId="1" applyFont="1" applyFill="1" applyBorder="1" applyAlignment="1">
      <alignment horizontal="left" vertical="center"/>
    </xf>
    <xf numFmtId="44" fontId="6" fillId="0" borderId="1" xfId="1" applyFont="1" applyBorder="1" applyAlignment="1">
      <alignment horizontal="left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44" fontId="6" fillId="4" borderId="1" xfId="1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wrapText="1"/>
    </xf>
    <xf numFmtId="0" fontId="2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6" fillId="6" borderId="1" xfId="0" applyFont="1" applyFill="1" applyBorder="1"/>
    <xf numFmtId="44" fontId="5" fillId="6" borderId="1" xfId="1" applyFont="1" applyFill="1" applyBorder="1" applyAlignment="1">
      <alignment vertical="center"/>
    </xf>
    <xf numFmtId="44" fontId="6" fillId="6" borderId="1" xfId="1" applyFont="1" applyFill="1" applyBorder="1" applyAlignment="1">
      <alignment horizontal="left" vertical="center"/>
    </xf>
    <xf numFmtId="0" fontId="6" fillId="6" borderId="1" xfId="1" applyNumberFormat="1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vertical="center"/>
    </xf>
    <xf numFmtId="0" fontId="2" fillId="6" borderId="0" xfId="0" applyFont="1" applyFill="1"/>
    <xf numFmtId="0" fontId="6" fillId="6" borderId="1" xfId="0" applyFont="1" applyFill="1" applyBorder="1" applyAlignment="1">
      <alignment wrapText="1"/>
    </xf>
    <xf numFmtId="44" fontId="6" fillId="6" borderId="1" xfId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" fontId="10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165" fontId="10" fillId="8" borderId="3" xfId="0" applyNumberFormat="1" applyFont="1" applyFill="1" applyBorder="1" applyAlignment="1">
      <alignment horizontal="center" vertical="center"/>
    </xf>
    <xf numFmtId="165" fontId="9" fillId="8" borderId="3" xfId="0" applyNumberFormat="1" applyFont="1" applyFill="1" applyBorder="1" applyAlignment="1">
      <alignment horizontal="center" vertical="center"/>
    </xf>
    <xf numFmtId="17" fontId="10" fillId="8" borderId="3" xfId="0" applyNumberFormat="1" applyFont="1" applyFill="1" applyBorder="1" applyAlignment="1">
      <alignment horizontal="center" vertical="center"/>
    </xf>
    <xf numFmtId="17" fontId="10" fillId="8" borderId="5" xfId="0" applyNumberFormat="1" applyFont="1" applyFill="1" applyBorder="1" applyAlignment="1">
      <alignment horizontal="center" vertical="center"/>
    </xf>
    <xf numFmtId="165" fontId="10" fillId="10" borderId="3" xfId="0" applyNumberFormat="1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left" vertical="center"/>
    </xf>
    <xf numFmtId="0" fontId="10" fillId="8" borderId="2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left" vertical="center"/>
    </xf>
    <xf numFmtId="0" fontId="10" fillId="8" borderId="3" xfId="0" applyFont="1" applyFill="1" applyBorder="1" applyAlignment="1">
      <alignment vertical="center"/>
    </xf>
    <xf numFmtId="43" fontId="10" fillId="8" borderId="3" xfId="0" applyNumberFormat="1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left" vertical="center"/>
    </xf>
    <xf numFmtId="0" fontId="9" fillId="8" borderId="2" xfId="0" applyFont="1" applyFill="1" applyBorder="1" applyAlignment="1">
      <alignment horizontal="center" vertical="center"/>
    </xf>
    <xf numFmtId="4" fontId="9" fillId="8" borderId="5" xfId="0" applyNumberFormat="1" applyFont="1" applyFill="1" applyBorder="1" applyAlignment="1">
      <alignment horizontal="right" vertical="center"/>
    </xf>
    <xf numFmtId="0" fontId="9" fillId="8" borderId="5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vertical="center"/>
    </xf>
    <xf numFmtId="0" fontId="9" fillId="8" borderId="6" xfId="0" applyFont="1" applyFill="1" applyBorder="1" applyAlignment="1">
      <alignment vertical="center"/>
    </xf>
    <xf numFmtId="0" fontId="9" fillId="13" borderId="0" xfId="0" applyFont="1" applyFill="1" applyAlignment="1">
      <alignment horizontal="center" vertical="center"/>
    </xf>
    <xf numFmtId="165" fontId="9" fillId="8" borderId="5" xfId="0" applyNumberFormat="1" applyFont="1" applyFill="1" applyBorder="1" applyAlignment="1">
      <alignment horizontal="left" vertical="center"/>
    </xf>
    <xf numFmtId="0" fontId="9" fillId="8" borderId="6" xfId="0" applyFont="1" applyFill="1" applyBorder="1" applyAlignment="1">
      <alignment horizontal="left" vertical="center"/>
    </xf>
    <xf numFmtId="4" fontId="9" fillId="8" borderId="5" xfId="0" applyNumberFormat="1" applyFont="1" applyFill="1" applyBorder="1" applyAlignment="1">
      <alignment horizontal="center" vertical="center"/>
    </xf>
    <xf numFmtId="0" fontId="9" fillId="8" borderId="3" xfId="0" applyFont="1" applyFill="1" applyBorder="1" applyAlignment="1">
      <alignment vertical="center" wrapText="1"/>
    </xf>
    <xf numFmtId="4" fontId="9" fillId="8" borderId="4" xfId="0" applyNumberFormat="1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left" vertical="center"/>
    </xf>
    <xf numFmtId="165" fontId="10" fillId="14" borderId="3" xfId="0" applyNumberFormat="1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vertical="center"/>
    </xf>
    <xf numFmtId="0" fontId="13" fillId="8" borderId="0" xfId="0" applyFont="1" applyFill="1"/>
    <xf numFmtId="3" fontId="9" fillId="8" borderId="5" xfId="0" applyNumberFormat="1" applyFont="1" applyFill="1" applyBorder="1" applyAlignment="1">
      <alignment horizontal="center" vertical="center"/>
    </xf>
    <xf numFmtId="165" fontId="9" fillId="15" borderId="3" xfId="0" applyNumberFormat="1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vertical="center" wrapText="1"/>
    </xf>
    <xf numFmtId="165" fontId="10" fillId="15" borderId="3" xfId="0" applyNumberFormat="1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vertical="center"/>
    </xf>
    <xf numFmtId="165" fontId="9" fillId="8" borderId="5" xfId="0" applyNumberFormat="1" applyFont="1" applyFill="1" applyBorder="1" applyAlignment="1">
      <alignment vertical="center"/>
    </xf>
    <xf numFmtId="0" fontId="9" fillId="8" borderId="5" xfId="0" applyFont="1" applyFill="1" applyBorder="1" applyAlignment="1">
      <alignment horizontal="left" vertical="center"/>
    </xf>
    <xf numFmtId="0" fontId="10" fillId="8" borderId="5" xfId="0" applyFont="1" applyFill="1" applyBorder="1" applyAlignment="1">
      <alignment horizontal="center" vertical="center"/>
    </xf>
    <xf numFmtId="4" fontId="10" fillId="10" borderId="3" xfId="0" applyNumberFormat="1" applyFont="1" applyFill="1" applyBorder="1" applyAlignment="1">
      <alignment horizontal="center" vertical="center"/>
    </xf>
    <xf numFmtId="4" fontId="10" fillId="10" borderId="3" xfId="0" applyNumberFormat="1" applyFont="1" applyFill="1" applyBorder="1" applyAlignment="1">
      <alignment horizontal="right" vertical="center"/>
    </xf>
    <xf numFmtId="4" fontId="9" fillId="8" borderId="3" xfId="0" applyNumberFormat="1" applyFont="1" applyFill="1" applyBorder="1" applyAlignment="1">
      <alignment horizontal="right" vertical="center"/>
    </xf>
    <xf numFmtId="0" fontId="9" fillId="16" borderId="3" xfId="0" applyFont="1" applyFill="1" applyBorder="1" applyAlignment="1">
      <alignment horizontal="left" vertical="center"/>
    </xf>
    <xf numFmtId="4" fontId="10" fillId="8" borderId="3" xfId="0" applyNumberFormat="1" applyFont="1" applyFill="1" applyBorder="1" applyAlignment="1">
      <alignment horizontal="right" vertical="center"/>
    </xf>
    <xf numFmtId="4" fontId="9" fillId="10" borderId="3" xfId="0" applyNumberFormat="1" applyFont="1" applyFill="1" applyBorder="1" applyAlignment="1">
      <alignment horizontal="right" vertical="center"/>
    </xf>
    <xf numFmtId="0" fontId="9" fillId="16" borderId="5" xfId="0" applyFont="1" applyFill="1" applyBorder="1" applyAlignment="1">
      <alignment vertical="center"/>
    </xf>
    <xf numFmtId="0" fontId="9" fillId="8" borderId="5" xfId="0" applyFont="1" applyFill="1" applyBorder="1" applyAlignment="1">
      <alignment vertical="center"/>
    </xf>
    <xf numFmtId="165" fontId="10" fillId="17" borderId="3" xfId="0" applyNumberFormat="1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left" vertical="center"/>
    </xf>
    <xf numFmtId="165" fontId="9" fillId="8" borderId="3" xfId="0" applyNumberFormat="1" applyFont="1" applyFill="1" applyBorder="1" applyAlignment="1">
      <alignment horizontal="left" vertical="center"/>
    </xf>
    <xf numFmtId="0" fontId="11" fillId="8" borderId="5" xfId="0" applyFont="1" applyFill="1" applyBorder="1" applyAlignment="1">
      <alignment vertical="center"/>
    </xf>
    <xf numFmtId="0" fontId="9" fillId="8" borderId="7" xfId="0" applyFont="1" applyFill="1" applyBorder="1" applyAlignment="1">
      <alignment vertical="center"/>
    </xf>
    <xf numFmtId="0" fontId="10" fillId="8" borderId="3" xfId="0" applyFont="1" applyFill="1" applyBorder="1" applyAlignment="1">
      <alignment horizontal="center" vertical="center" wrapText="1"/>
    </xf>
    <xf numFmtId="165" fontId="10" fillId="10" borderId="3" xfId="0" applyNumberFormat="1" applyFont="1" applyFill="1" applyBorder="1" applyAlignment="1">
      <alignment horizontal="right" vertical="center"/>
    </xf>
    <xf numFmtId="165" fontId="10" fillId="8" borderId="5" xfId="0" applyNumberFormat="1" applyFont="1" applyFill="1" applyBorder="1" applyAlignment="1">
      <alignment horizontal="right" vertical="center"/>
    </xf>
    <xf numFmtId="166" fontId="10" fillId="8" borderId="5" xfId="0" applyNumberFormat="1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left" vertical="center"/>
    </xf>
    <xf numFmtId="165" fontId="9" fillId="8" borderId="3" xfId="0" applyNumberFormat="1" applyFont="1" applyFill="1" applyBorder="1" applyAlignment="1">
      <alignment horizontal="right" vertical="center"/>
    </xf>
    <xf numFmtId="165" fontId="9" fillId="8" borderId="5" xfId="0" applyNumberFormat="1" applyFont="1" applyFill="1" applyBorder="1" applyAlignment="1">
      <alignment horizontal="right" vertical="center"/>
    </xf>
    <xf numFmtId="166" fontId="9" fillId="8" borderId="5" xfId="0" applyNumberFormat="1" applyFont="1" applyFill="1" applyBorder="1" applyAlignment="1">
      <alignment horizontal="center" vertical="center"/>
    </xf>
    <xf numFmtId="0" fontId="10" fillId="18" borderId="1" xfId="0" applyFont="1" applyFill="1" applyBorder="1" applyAlignment="1">
      <alignment horizontal="center" vertical="center" wrapText="1"/>
    </xf>
    <xf numFmtId="0" fontId="6" fillId="6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2" fillId="0" borderId="0" xfId="0" applyFont="1"/>
    <xf numFmtId="165" fontId="10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left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textRotation="90" wrapText="1"/>
    </xf>
    <xf numFmtId="164" fontId="14" fillId="5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6" fillId="5" borderId="1" xfId="0" applyFont="1" applyFill="1" applyBorder="1" applyAlignment="1">
      <alignment horizontal="center" vertical="center" wrapText="1"/>
    </xf>
    <xf numFmtId="0" fontId="6" fillId="20" borderId="1" xfId="1" applyNumberFormat="1" applyFont="1" applyFill="1" applyBorder="1" applyAlignment="1">
      <alignment horizontal="center" vertical="center"/>
    </xf>
    <xf numFmtId="0" fontId="2" fillId="21" borderId="1" xfId="0" applyFont="1" applyFill="1" applyBorder="1" applyAlignment="1">
      <alignment horizontal="center"/>
    </xf>
    <xf numFmtId="0" fontId="6" fillId="21" borderId="1" xfId="0" applyFont="1" applyFill="1" applyBorder="1" applyAlignment="1">
      <alignment horizontal="center" vertical="center"/>
    </xf>
    <xf numFmtId="0" fontId="6" fillId="21" borderId="1" xfId="0" applyFont="1" applyFill="1" applyBorder="1" applyAlignment="1">
      <alignment horizontal="left" vertical="center"/>
    </xf>
    <xf numFmtId="0" fontId="6" fillId="21" borderId="1" xfId="0" applyFont="1" applyFill="1" applyBorder="1" applyAlignment="1">
      <alignment wrapText="1"/>
    </xf>
    <xf numFmtId="44" fontId="5" fillId="21" borderId="1" xfId="1" applyFont="1" applyFill="1" applyBorder="1" applyAlignment="1">
      <alignment vertical="center"/>
    </xf>
    <xf numFmtId="44" fontId="6" fillId="21" borderId="1" xfId="1" applyFont="1" applyFill="1" applyBorder="1" applyAlignment="1">
      <alignment horizontal="left" vertical="center"/>
    </xf>
    <xf numFmtId="0" fontId="6" fillId="21" borderId="1" xfId="1" applyNumberFormat="1" applyFont="1" applyFill="1" applyBorder="1" applyAlignment="1">
      <alignment horizontal="center" vertical="center"/>
    </xf>
    <xf numFmtId="164" fontId="6" fillId="21" borderId="1" xfId="1" applyNumberFormat="1" applyFont="1" applyFill="1" applyBorder="1" applyAlignment="1">
      <alignment vertical="center"/>
    </xf>
    <xf numFmtId="0" fontId="2" fillId="21" borderId="0" xfId="0" applyFont="1" applyFill="1"/>
    <xf numFmtId="0" fontId="2" fillId="20" borderId="1" xfId="0" applyFont="1" applyFill="1" applyBorder="1" applyAlignment="1">
      <alignment horizontal="center"/>
    </xf>
    <xf numFmtId="0" fontId="6" fillId="20" borderId="1" xfId="0" applyFont="1" applyFill="1" applyBorder="1" applyAlignment="1">
      <alignment horizontal="center" vertical="center"/>
    </xf>
    <xf numFmtId="0" fontId="6" fillId="20" borderId="1" xfId="0" applyFont="1" applyFill="1" applyBorder="1" applyAlignment="1">
      <alignment horizontal="left" vertical="center"/>
    </xf>
    <xf numFmtId="0" fontId="6" fillId="20" borderId="1" xfId="0" applyFont="1" applyFill="1" applyBorder="1" applyAlignment="1">
      <alignment wrapText="1"/>
    </xf>
    <xf numFmtId="0" fontId="2" fillId="20" borderId="0" xfId="0" applyFont="1" applyFill="1"/>
    <xf numFmtId="44" fontId="6" fillId="20" borderId="1" xfId="1" applyFont="1" applyFill="1" applyBorder="1" applyAlignment="1">
      <alignment horizontal="left" vertical="center"/>
    </xf>
    <xf numFmtId="164" fontId="6" fillId="20" borderId="1" xfId="1" applyNumberFormat="1" applyFont="1" applyFill="1" applyBorder="1" applyAlignment="1">
      <alignment vertical="center"/>
    </xf>
    <xf numFmtId="44" fontId="5" fillId="20" borderId="1" xfId="1" applyFont="1" applyFill="1" applyBorder="1" applyAlignment="1">
      <alignment vertical="center"/>
    </xf>
    <xf numFmtId="0" fontId="16" fillId="0" borderId="1" xfId="0" applyFont="1" applyBorder="1" applyAlignment="1">
      <alignment horizontal="left" vertical="center" indent="1"/>
    </xf>
    <xf numFmtId="164" fontId="16" fillId="6" borderId="1" xfId="0" applyNumberFormat="1" applyFont="1" applyFill="1" applyBorder="1" applyAlignment="1">
      <alignment vertical="center"/>
    </xf>
    <xf numFmtId="164" fontId="16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horizontal="left" vertical="center" wrapText="1" indent="1"/>
    </xf>
    <xf numFmtId="4" fontId="10" fillId="8" borderId="4" xfId="0" applyNumberFormat="1" applyFont="1" applyFill="1" applyBorder="1" applyAlignment="1">
      <alignment horizontal="left" vertical="center"/>
    </xf>
    <xf numFmtId="0" fontId="2" fillId="22" borderId="1" xfId="0" applyFont="1" applyFill="1" applyBorder="1" applyAlignment="1">
      <alignment horizontal="center"/>
    </xf>
    <xf numFmtId="0" fontId="5" fillId="22" borderId="1" xfId="0" applyFont="1" applyFill="1" applyBorder="1" applyAlignment="1">
      <alignment horizontal="center" vertical="center"/>
    </xf>
    <xf numFmtId="0" fontId="6" fillId="22" borderId="1" xfId="0" applyFont="1" applyFill="1" applyBorder="1" applyAlignment="1">
      <alignment horizontal="center" vertical="center"/>
    </xf>
    <xf numFmtId="0" fontId="6" fillId="22" borderId="1" xfId="0" applyFont="1" applyFill="1" applyBorder="1" applyAlignment="1">
      <alignment horizontal="left" vertical="center"/>
    </xf>
    <xf numFmtId="0" fontId="6" fillId="22" borderId="1" xfId="0" applyFont="1" applyFill="1" applyBorder="1" applyAlignment="1">
      <alignment wrapText="1"/>
    </xf>
    <xf numFmtId="44" fontId="5" fillId="22" borderId="1" xfId="1" applyFont="1" applyFill="1" applyBorder="1" applyAlignment="1">
      <alignment vertical="center"/>
    </xf>
    <xf numFmtId="44" fontId="6" fillId="22" borderId="1" xfId="1" applyFont="1" applyFill="1" applyBorder="1" applyAlignment="1">
      <alignment horizontal="left" vertical="center"/>
    </xf>
    <xf numFmtId="0" fontId="6" fillId="22" borderId="1" xfId="1" applyNumberFormat="1" applyFont="1" applyFill="1" applyBorder="1" applyAlignment="1">
      <alignment horizontal="center" vertical="center"/>
    </xf>
    <xf numFmtId="164" fontId="16" fillId="22" borderId="1" xfId="0" applyNumberFormat="1" applyFont="1" applyFill="1" applyBorder="1" applyAlignment="1">
      <alignment vertical="center"/>
    </xf>
    <xf numFmtId="0" fontId="2" fillId="22" borderId="0" xfId="0" applyFont="1" applyFill="1"/>
    <xf numFmtId="0" fontId="5" fillId="23" borderId="1" xfId="0" applyFont="1" applyFill="1" applyBorder="1" applyAlignment="1">
      <alignment horizontal="center" vertical="center"/>
    </xf>
    <xf numFmtId="0" fontId="5" fillId="24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vertical="center"/>
    </xf>
    <xf numFmtId="0" fontId="5" fillId="20" borderId="1" xfId="0" applyFont="1" applyFill="1" applyBorder="1" applyAlignment="1">
      <alignment horizontal="center" vertical="center"/>
    </xf>
    <xf numFmtId="164" fontId="16" fillId="20" borderId="1" xfId="0" applyNumberFormat="1" applyFont="1" applyFill="1" applyBorder="1" applyAlignment="1">
      <alignment vertical="center"/>
    </xf>
    <xf numFmtId="0" fontId="5" fillId="25" borderId="1" xfId="0" applyFont="1" applyFill="1" applyBorder="1" applyAlignment="1">
      <alignment horizontal="center" vertical="center"/>
    </xf>
    <xf numFmtId="0" fontId="16" fillId="20" borderId="1" xfId="0" applyFont="1" applyFill="1" applyBorder="1" applyAlignment="1">
      <alignment horizontal="left" vertical="center" wrapText="1" indent="1"/>
    </xf>
    <xf numFmtId="0" fontId="5" fillId="24" borderId="1" xfId="0" applyFont="1" applyFill="1" applyBorder="1" applyAlignment="1">
      <alignment horizontal="center" vertical="center" wrapText="1"/>
    </xf>
    <xf numFmtId="0" fontId="2" fillId="2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0" fillId="18" borderId="1" xfId="0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 wrapText="1"/>
    </xf>
    <xf numFmtId="165" fontId="9" fillId="11" borderId="1" xfId="0" applyNumberFormat="1" applyFont="1" applyFill="1" applyBorder="1" applyAlignment="1">
      <alignment horizontal="center" vertical="center"/>
    </xf>
    <xf numFmtId="165" fontId="10" fillId="12" borderId="1" xfId="0" applyNumberFormat="1" applyFont="1" applyFill="1" applyBorder="1" applyAlignment="1">
      <alignment horizontal="right" vertical="center"/>
    </xf>
    <xf numFmtId="165" fontId="10" fillId="12" borderId="1" xfId="0" applyNumberFormat="1" applyFont="1" applyFill="1" applyBorder="1" applyAlignment="1">
      <alignment horizontal="center" vertical="center"/>
    </xf>
    <xf numFmtId="165" fontId="9" fillId="12" borderId="1" xfId="0" applyNumberFormat="1" applyFont="1" applyFill="1" applyBorder="1" applyAlignment="1">
      <alignment horizontal="center" vertical="center"/>
    </xf>
    <xf numFmtId="165" fontId="10" fillId="10" borderId="1" xfId="0" applyNumberFormat="1" applyFont="1" applyFill="1" applyBorder="1" applyAlignment="1">
      <alignment horizontal="center" vertical="center"/>
    </xf>
    <xf numFmtId="165" fontId="10" fillId="17" borderId="1" xfId="0" applyNumberFormat="1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165" fontId="9" fillId="15" borderId="1" xfId="0" applyNumberFormat="1" applyFont="1" applyFill="1" applyBorder="1" applyAlignment="1">
      <alignment horizontal="center" vertical="center"/>
    </xf>
    <xf numFmtId="165" fontId="10" fillId="14" borderId="1" xfId="0" applyNumberFormat="1" applyFont="1" applyFill="1" applyBorder="1" applyAlignment="1">
      <alignment horizontal="center" vertical="center"/>
    </xf>
    <xf numFmtId="165" fontId="10" fillId="11" borderId="1" xfId="0" applyNumberFormat="1" applyFont="1" applyFill="1" applyBorder="1" applyAlignment="1">
      <alignment horizontal="center" vertical="center"/>
    </xf>
    <xf numFmtId="43" fontId="9" fillId="0" borderId="0" xfId="0" applyNumberFormat="1" applyFont="1" applyAlignment="1">
      <alignment horizontal="center" vertical="center"/>
    </xf>
    <xf numFmtId="0" fontId="9" fillId="27" borderId="3" xfId="0" applyFont="1" applyFill="1" applyBorder="1" applyAlignment="1">
      <alignment vertical="center"/>
    </xf>
    <xf numFmtId="0" fontId="9" fillId="27" borderId="5" xfId="0" applyFont="1" applyFill="1" applyBorder="1" applyAlignment="1">
      <alignment horizontal="left" vertical="center"/>
    </xf>
    <xf numFmtId="0" fontId="6" fillId="25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165" fontId="10" fillId="8" borderId="2" xfId="0" applyNumberFormat="1" applyFont="1" applyFill="1" applyBorder="1" applyAlignment="1">
      <alignment horizontal="center" vertical="center"/>
    </xf>
    <xf numFmtId="165" fontId="10" fillId="28" borderId="3" xfId="0" applyNumberFormat="1" applyFont="1" applyFill="1" applyBorder="1" applyAlignment="1">
      <alignment horizontal="center" vertical="center"/>
    </xf>
    <xf numFmtId="165" fontId="10" fillId="29" borderId="1" xfId="0" applyNumberFormat="1" applyFont="1" applyFill="1" applyBorder="1" applyAlignment="1">
      <alignment horizontal="center" vertical="center"/>
    </xf>
    <xf numFmtId="4" fontId="10" fillId="26" borderId="0" xfId="0" applyNumberFormat="1" applyFont="1" applyFill="1" applyAlignment="1">
      <alignment horizontal="center" vertical="center"/>
    </xf>
    <xf numFmtId="0" fontId="10" fillId="9" borderId="10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165" fontId="11" fillId="26" borderId="0" xfId="0" applyNumberFormat="1" applyFont="1" applyFill="1" applyAlignment="1">
      <alignment horizontal="center" vertical="center"/>
    </xf>
    <xf numFmtId="4" fontId="11" fillId="26" borderId="0" xfId="0" applyNumberFormat="1" applyFont="1" applyFill="1" applyAlignment="1">
      <alignment horizontal="right" vertical="center"/>
    </xf>
    <xf numFmtId="4" fontId="1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" fontId="10" fillId="3" borderId="0" xfId="0" applyNumberFormat="1" applyFont="1" applyFill="1" applyAlignment="1">
      <alignment horizontal="center" vertical="center"/>
    </xf>
    <xf numFmtId="43" fontId="9" fillId="3" borderId="0" xfId="3" applyFont="1" applyFill="1" applyAlignment="1">
      <alignment horizontal="center" vertical="center"/>
    </xf>
    <xf numFmtId="165" fontId="11" fillId="30" borderId="0" xfId="0" applyNumberFormat="1" applyFont="1" applyFill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19" borderId="10" xfId="0" applyFont="1" applyFill="1" applyBorder="1" applyAlignment="1">
      <alignment horizontal="center" vertical="center"/>
    </xf>
    <xf numFmtId="0" fontId="12" fillId="0" borderId="8" xfId="0" applyFont="1" applyBorder="1"/>
    <xf numFmtId="0" fontId="9" fillId="0" borderId="10" xfId="0" applyFont="1" applyBorder="1" applyAlignment="1">
      <alignment horizontal="center" vertical="center"/>
    </xf>
    <xf numFmtId="0" fontId="12" fillId="0" borderId="9" xfId="0" applyFont="1" applyBorder="1"/>
    <xf numFmtId="0" fontId="10" fillId="9" borderId="10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left" vertical="center"/>
    </xf>
    <xf numFmtId="0" fontId="12" fillId="0" borderId="4" xfId="0" applyFont="1" applyBorder="1"/>
    <xf numFmtId="0" fontId="9" fillId="8" borderId="3" xfId="0" applyFont="1" applyFill="1" applyBorder="1" applyAlignment="1">
      <alignment horizontal="left" vertical="center"/>
    </xf>
    <xf numFmtId="0" fontId="9" fillId="8" borderId="3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vertical="center"/>
    </xf>
    <xf numFmtId="0" fontId="12" fillId="0" borderId="2" xfId="0" applyFont="1" applyBorder="1"/>
    <xf numFmtId="0" fontId="10" fillId="9" borderId="3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8" borderId="3" xfId="0" applyFont="1" applyFill="1" applyBorder="1" applyAlignment="1">
      <alignment vertical="center"/>
    </xf>
    <xf numFmtId="0" fontId="10" fillId="8" borderId="3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2" fillId="0" borderId="11" xfId="0" applyFont="1" applyBorder="1"/>
    <xf numFmtId="0" fontId="10" fillId="9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 indent="1"/>
    </xf>
    <xf numFmtId="164" fontId="16" fillId="0" borderId="1" xfId="0" applyNumberFormat="1" applyFont="1" applyFill="1" applyBorder="1" applyAlignment="1">
      <alignment vertical="center"/>
    </xf>
    <xf numFmtId="0" fontId="2" fillId="0" borderId="0" xfId="0" applyFont="1" applyFill="1"/>
  </cellXfs>
  <cellStyles count="4">
    <cellStyle name="Moeda" xfId="1" builtinId="4"/>
    <cellStyle name="Normal" xfId="0" builtinId="0"/>
    <cellStyle name="Vírgula" xfId="3" builtinId="3"/>
    <cellStyle name="Vírgula 2" xfId="2" xr:uid="{00000000-0005-0000-0000-000003000000}"/>
  </cellStyles>
  <dxfs count="0"/>
  <tableStyles count="0" defaultTableStyle="TableStyleMedium2" defaultPivotStyle="PivotStyleLight16"/>
  <colors>
    <mruColors>
      <color rgb="FFFA24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378"/>
  <sheetViews>
    <sheetView showGridLines="0" zoomScale="115" zoomScaleNormal="115" zoomScaleSheetLayoutView="80" zoomScalePageLayoutView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" sqref="C1"/>
    </sheetView>
  </sheetViews>
  <sheetFormatPr defaultRowHeight="15.75" x14ac:dyDescent="0.25"/>
  <cols>
    <col min="1" max="1" width="6.5703125" style="1" customWidth="1"/>
    <col min="2" max="2" width="6.5703125" style="7" customWidth="1"/>
    <col min="3" max="3" width="12.85546875" style="7" customWidth="1"/>
    <col min="4" max="4" width="21.85546875" style="4" customWidth="1"/>
    <col min="5" max="5" width="15.28515625" style="14" customWidth="1"/>
    <col min="6" max="6" width="14.28515625" style="4" customWidth="1"/>
    <col min="7" max="7" width="16.5703125" style="1" customWidth="1"/>
    <col min="8" max="8" width="9.5703125" style="7" customWidth="1"/>
    <col min="9" max="9" width="13" style="15" customWidth="1"/>
    <col min="10" max="10" width="7.5703125" style="15" customWidth="1"/>
    <col min="11" max="11" width="70.5703125" style="1" customWidth="1"/>
    <col min="12" max="12" width="15.5703125" style="1" customWidth="1"/>
    <col min="13" max="13" width="9.140625" style="14" customWidth="1"/>
    <col min="14" max="14" width="14.7109375" style="4" customWidth="1"/>
    <col min="15" max="15" width="9.140625" style="13" customWidth="1"/>
    <col min="16" max="16384" width="9.140625" style="1"/>
  </cols>
  <sheetData>
    <row r="1" spans="1:15" s="138" customFormat="1" ht="93" customHeight="1" x14ac:dyDescent="0.25">
      <c r="A1" s="134" t="s">
        <v>28</v>
      </c>
      <c r="B1" s="134" t="s">
        <v>29</v>
      </c>
      <c r="C1" s="135" t="s">
        <v>8</v>
      </c>
      <c r="D1" s="134" t="s">
        <v>169</v>
      </c>
      <c r="E1" s="134" t="s">
        <v>166</v>
      </c>
      <c r="F1" s="134" t="s">
        <v>167</v>
      </c>
      <c r="G1" s="134" t="s">
        <v>168</v>
      </c>
      <c r="H1" s="134" t="s">
        <v>41</v>
      </c>
      <c r="I1" s="134" t="s">
        <v>233</v>
      </c>
      <c r="J1" s="136" t="s">
        <v>445</v>
      </c>
      <c r="K1" s="135" t="s">
        <v>24</v>
      </c>
      <c r="L1" s="135" t="s">
        <v>1</v>
      </c>
      <c r="M1" s="134" t="s">
        <v>117</v>
      </c>
      <c r="N1" s="134" t="s">
        <v>134</v>
      </c>
      <c r="O1" s="137" t="s">
        <v>31</v>
      </c>
    </row>
    <row r="2" spans="1:15" s="33" customFormat="1" ht="26.25" customHeight="1" x14ac:dyDescent="0.25">
      <c r="A2" s="26" t="s">
        <v>84</v>
      </c>
      <c r="B2" s="26">
        <v>2022</v>
      </c>
      <c r="C2" s="27" t="s">
        <v>39</v>
      </c>
      <c r="D2" s="28" t="s">
        <v>21</v>
      </c>
      <c r="E2" s="29" t="s">
        <v>25</v>
      </c>
      <c r="F2" s="29" t="s">
        <v>34</v>
      </c>
      <c r="G2" s="29" t="s">
        <v>33</v>
      </c>
      <c r="H2" s="28" t="s">
        <v>38</v>
      </c>
      <c r="I2" s="28" t="s">
        <v>38</v>
      </c>
      <c r="J2" s="28" t="s">
        <v>39</v>
      </c>
      <c r="K2" s="30" t="s">
        <v>35</v>
      </c>
      <c r="L2" s="31">
        <v>142.5</v>
      </c>
      <c r="M2" s="38" t="s">
        <v>59</v>
      </c>
      <c r="N2" s="35" t="s">
        <v>38</v>
      </c>
      <c r="O2" s="32">
        <v>44565</v>
      </c>
    </row>
    <row r="3" spans="1:15" ht="26.25" customHeight="1" x14ac:dyDescent="0.25">
      <c r="A3" s="6" t="s">
        <v>84</v>
      </c>
      <c r="B3" s="6">
        <v>2022</v>
      </c>
      <c r="C3" s="16" t="s">
        <v>39</v>
      </c>
      <c r="D3" s="2" t="s">
        <v>21</v>
      </c>
      <c r="E3" s="5" t="s">
        <v>25</v>
      </c>
      <c r="F3" s="5" t="s">
        <v>34</v>
      </c>
      <c r="G3" s="5" t="s">
        <v>33</v>
      </c>
      <c r="H3" s="2" t="s">
        <v>38</v>
      </c>
      <c r="I3" s="2" t="s">
        <v>38</v>
      </c>
      <c r="J3" s="2" t="s">
        <v>39</v>
      </c>
      <c r="K3" s="8" t="s">
        <v>82</v>
      </c>
      <c r="L3" s="9">
        <v>60.85</v>
      </c>
      <c r="M3" s="39" t="s">
        <v>59</v>
      </c>
      <c r="N3" s="36" t="s">
        <v>38</v>
      </c>
      <c r="O3" s="12">
        <v>44565</v>
      </c>
    </row>
    <row r="4" spans="1:15" ht="53.25" customHeight="1" x14ac:dyDescent="0.25">
      <c r="A4" s="6" t="s">
        <v>84</v>
      </c>
      <c r="B4" s="6">
        <v>2022</v>
      </c>
      <c r="C4" s="16" t="s">
        <v>87</v>
      </c>
      <c r="D4" s="3" t="s">
        <v>748</v>
      </c>
      <c r="E4" s="5" t="s">
        <v>25</v>
      </c>
      <c r="F4" s="5" t="s">
        <v>9</v>
      </c>
      <c r="G4" s="5" t="s">
        <v>43</v>
      </c>
      <c r="H4" s="2" t="s">
        <v>38</v>
      </c>
      <c r="I4" s="2" t="s">
        <v>38</v>
      </c>
      <c r="J4" s="2" t="s">
        <v>39</v>
      </c>
      <c r="K4" s="17" t="s">
        <v>230</v>
      </c>
      <c r="L4" s="9">
        <f>6980+41.45+183.25</f>
        <v>7204.7</v>
      </c>
      <c r="M4" s="39" t="s">
        <v>60</v>
      </c>
      <c r="N4" s="36" t="s">
        <v>210</v>
      </c>
      <c r="O4" s="12">
        <v>44571</v>
      </c>
    </row>
    <row r="5" spans="1:15" ht="26.25" customHeight="1" x14ac:dyDescent="0.25">
      <c r="A5" s="6" t="s">
        <v>84</v>
      </c>
      <c r="B5" s="6">
        <v>2022</v>
      </c>
      <c r="C5" s="16" t="s">
        <v>88</v>
      </c>
      <c r="D5" s="2" t="s">
        <v>207</v>
      </c>
      <c r="E5" s="5" t="s">
        <v>25</v>
      </c>
      <c r="F5" s="5" t="s">
        <v>26</v>
      </c>
      <c r="G5" s="5" t="s">
        <v>27</v>
      </c>
      <c r="H5" s="2" t="s">
        <v>38</v>
      </c>
      <c r="I5" s="2" t="s">
        <v>38</v>
      </c>
      <c r="J5" s="2" t="s">
        <v>39</v>
      </c>
      <c r="K5" s="8" t="s">
        <v>44</v>
      </c>
      <c r="L5" s="9">
        <v>134.99</v>
      </c>
      <c r="M5" s="39" t="s">
        <v>0</v>
      </c>
      <c r="N5" s="36" t="s">
        <v>38</v>
      </c>
      <c r="O5" s="12">
        <v>44571</v>
      </c>
    </row>
    <row r="6" spans="1:15" ht="50.25" customHeight="1" x14ac:dyDescent="0.25">
      <c r="A6" s="6" t="s">
        <v>84</v>
      </c>
      <c r="B6" s="6">
        <v>2022</v>
      </c>
      <c r="C6" s="16" t="s">
        <v>89</v>
      </c>
      <c r="D6" s="3" t="s">
        <v>79</v>
      </c>
      <c r="E6" s="5" t="s">
        <v>25</v>
      </c>
      <c r="F6" s="5" t="s">
        <v>26</v>
      </c>
      <c r="G6" s="5" t="s">
        <v>80</v>
      </c>
      <c r="H6" s="2" t="s">
        <v>38</v>
      </c>
      <c r="I6" s="2" t="s">
        <v>38</v>
      </c>
      <c r="J6" s="2" t="s">
        <v>39</v>
      </c>
      <c r="K6" s="17" t="s">
        <v>311</v>
      </c>
      <c r="L6" s="9">
        <v>194.4</v>
      </c>
      <c r="M6" s="39" t="s">
        <v>60</v>
      </c>
      <c r="N6" s="36" t="s">
        <v>211</v>
      </c>
      <c r="O6" s="12">
        <v>44571</v>
      </c>
    </row>
    <row r="7" spans="1:15" ht="26.25" customHeight="1" x14ac:dyDescent="0.25">
      <c r="A7" s="6" t="s">
        <v>84</v>
      </c>
      <c r="B7" s="6">
        <v>2022</v>
      </c>
      <c r="C7" s="16" t="s">
        <v>90</v>
      </c>
      <c r="D7" s="3" t="s">
        <v>209</v>
      </c>
      <c r="E7" s="5" t="s">
        <v>25</v>
      </c>
      <c r="F7" s="5" t="s">
        <v>26</v>
      </c>
      <c r="G7" s="5" t="s">
        <v>50</v>
      </c>
      <c r="H7" s="2" t="s">
        <v>38</v>
      </c>
      <c r="I7" s="2" t="s">
        <v>38</v>
      </c>
      <c r="J7" s="2" t="s">
        <v>39</v>
      </c>
      <c r="K7" s="8" t="s">
        <v>48</v>
      </c>
      <c r="L7" s="9">
        <v>1100</v>
      </c>
      <c r="M7" s="39" t="s">
        <v>0</v>
      </c>
      <c r="N7" s="36" t="s">
        <v>130</v>
      </c>
      <c r="O7" s="12">
        <v>44572</v>
      </c>
    </row>
    <row r="8" spans="1:15" ht="35.25" customHeight="1" x14ac:dyDescent="0.25">
      <c r="A8" s="6" t="s">
        <v>84</v>
      </c>
      <c r="B8" s="6">
        <v>2022</v>
      </c>
      <c r="C8" s="16" t="s">
        <v>91</v>
      </c>
      <c r="D8" s="3" t="s">
        <v>206</v>
      </c>
      <c r="E8" s="5" t="s">
        <v>25</v>
      </c>
      <c r="F8" s="5" t="s">
        <v>65</v>
      </c>
      <c r="G8" s="5" t="s">
        <v>64</v>
      </c>
      <c r="H8" s="2" t="s">
        <v>38</v>
      </c>
      <c r="I8" s="2" t="s">
        <v>38</v>
      </c>
      <c r="J8" s="2" t="s">
        <v>39</v>
      </c>
      <c r="K8" s="17" t="s">
        <v>67</v>
      </c>
      <c r="L8" s="9">
        <v>1275.01</v>
      </c>
      <c r="M8" s="39" t="s">
        <v>0</v>
      </c>
      <c r="N8" s="36" t="s">
        <v>220</v>
      </c>
      <c r="O8" s="12">
        <v>44578</v>
      </c>
    </row>
    <row r="9" spans="1:15" ht="31.5" customHeight="1" x14ac:dyDescent="0.25">
      <c r="A9" s="6" t="s">
        <v>84</v>
      </c>
      <c r="B9" s="6">
        <v>2022</v>
      </c>
      <c r="C9" s="16" t="s">
        <v>92</v>
      </c>
      <c r="D9" s="3" t="s">
        <v>205</v>
      </c>
      <c r="E9" s="5" t="s">
        <v>25</v>
      </c>
      <c r="F9" s="5" t="s">
        <v>26</v>
      </c>
      <c r="G9" s="5" t="s">
        <v>71</v>
      </c>
      <c r="H9" s="2" t="s">
        <v>38</v>
      </c>
      <c r="I9" s="2" t="s">
        <v>38</v>
      </c>
      <c r="J9" s="2" t="s">
        <v>39</v>
      </c>
      <c r="K9" s="17" t="s">
        <v>75</v>
      </c>
      <c r="L9" s="10">
        <v>329.9</v>
      </c>
      <c r="M9" s="39" t="s">
        <v>0</v>
      </c>
      <c r="N9" s="36" t="s">
        <v>38</v>
      </c>
      <c r="O9" s="12">
        <v>44578</v>
      </c>
    </row>
    <row r="10" spans="1:15" ht="31.5" customHeight="1" x14ac:dyDescent="0.25">
      <c r="A10" s="6" t="s">
        <v>84</v>
      </c>
      <c r="B10" s="6">
        <v>2022</v>
      </c>
      <c r="C10" s="16" t="s">
        <v>91</v>
      </c>
      <c r="D10" s="2" t="s">
        <v>66</v>
      </c>
      <c r="E10" s="5" t="s">
        <v>25</v>
      </c>
      <c r="F10" s="5" t="s">
        <v>65</v>
      </c>
      <c r="G10" s="5" t="s">
        <v>64</v>
      </c>
      <c r="H10" s="2" t="s">
        <v>38</v>
      </c>
      <c r="I10" s="2" t="s">
        <v>38</v>
      </c>
      <c r="J10" s="2" t="s">
        <v>39</v>
      </c>
      <c r="K10" s="17" t="s">
        <v>438</v>
      </c>
      <c r="L10" s="10">
        <f>63.18+20.38</f>
        <v>83.56</v>
      </c>
      <c r="M10" s="39" t="s">
        <v>63</v>
      </c>
      <c r="N10" s="36" t="s">
        <v>212</v>
      </c>
      <c r="O10" s="12">
        <v>44581</v>
      </c>
    </row>
    <row r="11" spans="1:15" s="33" customFormat="1" ht="26.25" customHeight="1" x14ac:dyDescent="0.25">
      <c r="A11" s="26" t="s">
        <v>85</v>
      </c>
      <c r="B11" s="26">
        <v>2022</v>
      </c>
      <c r="C11" s="27" t="s">
        <v>39</v>
      </c>
      <c r="D11" s="28" t="s">
        <v>21</v>
      </c>
      <c r="E11" s="29" t="s">
        <v>25</v>
      </c>
      <c r="F11" s="29" t="s">
        <v>34</v>
      </c>
      <c r="G11" s="29" t="s">
        <v>33</v>
      </c>
      <c r="H11" s="28" t="s">
        <v>38</v>
      </c>
      <c r="I11" s="28" t="s">
        <v>38</v>
      </c>
      <c r="J11" s="28" t="s">
        <v>39</v>
      </c>
      <c r="K11" s="30" t="s">
        <v>35</v>
      </c>
      <c r="L11" s="31">
        <v>142.5</v>
      </c>
      <c r="M11" s="38" t="s">
        <v>59</v>
      </c>
      <c r="N11" s="35" t="s">
        <v>38</v>
      </c>
      <c r="O11" s="32">
        <v>44594</v>
      </c>
    </row>
    <row r="12" spans="1:15" ht="33" customHeight="1" x14ac:dyDescent="0.25">
      <c r="A12" s="6" t="s">
        <v>85</v>
      </c>
      <c r="B12" s="6">
        <v>2022</v>
      </c>
      <c r="C12" s="16" t="s">
        <v>94</v>
      </c>
      <c r="D12" s="3" t="s">
        <v>748</v>
      </c>
      <c r="E12" s="5" t="s">
        <v>25</v>
      </c>
      <c r="F12" s="5" t="s">
        <v>9</v>
      </c>
      <c r="G12" s="5" t="s">
        <v>43</v>
      </c>
      <c r="H12" s="2" t="s">
        <v>38</v>
      </c>
      <c r="I12" s="2" t="s">
        <v>38</v>
      </c>
      <c r="J12" s="2" t="s">
        <v>39</v>
      </c>
      <c r="K12" s="17" t="s">
        <v>231</v>
      </c>
      <c r="L12" s="10">
        <f>6980+182.02</f>
        <v>7162.02</v>
      </c>
      <c r="M12" s="39" t="s">
        <v>60</v>
      </c>
      <c r="N12" s="36" t="s">
        <v>213</v>
      </c>
      <c r="O12" s="12">
        <v>44599</v>
      </c>
    </row>
    <row r="13" spans="1:15" ht="33" customHeight="1" x14ac:dyDescent="0.25">
      <c r="A13" s="6" t="s">
        <v>85</v>
      </c>
      <c r="B13" s="6">
        <v>2022</v>
      </c>
      <c r="C13" s="16" t="s">
        <v>221</v>
      </c>
      <c r="D13" s="2" t="s">
        <v>207</v>
      </c>
      <c r="E13" s="5" t="s">
        <v>25</v>
      </c>
      <c r="F13" s="5" t="s">
        <v>26</v>
      </c>
      <c r="G13" s="5" t="s">
        <v>27</v>
      </c>
      <c r="H13" s="2" t="s">
        <v>38</v>
      </c>
      <c r="I13" s="2" t="s">
        <v>38</v>
      </c>
      <c r="J13" s="2" t="s">
        <v>39</v>
      </c>
      <c r="K13" s="17" t="s">
        <v>95</v>
      </c>
      <c r="L13" s="10">
        <v>42.06</v>
      </c>
      <c r="M13" s="39" t="s">
        <v>0</v>
      </c>
      <c r="N13" s="36" t="s">
        <v>38</v>
      </c>
      <c r="O13" s="12">
        <v>44599</v>
      </c>
    </row>
    <row r="14" spans="1:15" ht="50.25" customHeight="1" x14ac:dyDescent="0.25">
      <c r="A14" s="6" t="s">
        <v>85</v>
      </c>
      <c r="B14" s="6">
        <v>2022</v>
      </c>
      <c r="C14" s="16" t="s">
        <v>222</v>
      </c>
      <c r="D14" s="3" t="s">
        <v>79</v>
      </c>
      <c r="E14" s="5" t="s">
        <v>25</v>
      </c>
      <c r="F14" s="5" t="s">
        <v>26</v>
      </c>
      <c r="G14" s="5" t="s">
        <v>80</v>
      </c>
      <c r="H14" s="2" t="s">
        <v>38</v>
      </c>
      <c r="I14" s="2" t="s">
        <v>38</v>
      </c>
      <c r="J14" s="2" t="s">
        <v>39</v>
      </c>
      <c r="K14" s="17" t="s">
        <v>312</v>
      </c>
      <c r="L14" s="10">
        <v>210.43</v>
      </c>
      <c r="M14" s="39" t="s">
        <v>60</v>
      </c>
      <c r="N14" s="36" t="s">
        <v>214</v>
      </c>
      <c r="O14" s="12">
        <v>44599</v>
      </c>
    </row>
    <row r="15" spans="1:15" ht="35.25" customHeight="1" x14ac:dyDescent="0.25">
      <c r="A15" s="6" t="s">
        <v>85</v>
      </c>
      <c r="B15" s="6">
        <v>2022</v>
      </c>
      <c r="C15" s="16" t="s">
        <v>223</v>
      </c>
      <c r="D15" s="2" t="s">
        <v>32</v>
      </c>
      <c r="E15" s="5" t="s">
        <v>4</v>
      </c>
      <c r="F15" s="5" t="s">
        <v>96</v>
      </c>
      <c r="G15" s="2" t="s">
        <v>38</v>
      </c>
      <c r="H15" s="2" t="s">
        <v>38</v>
      </c>
      <c r="I15" s="43" t="s">
        <v>93</v>
      </c>
      <c r="J15" s="2" t="s">
        <v>39</v>
      </c>
      <c r="K15" s="17" t="s">
        <v>97</v>
      </c>
      <c r="L15" s="10">
        <v>5973.6</v>
      </c>
      <c r="M15" s="39" t="s">
        <v>0</v>
      </c>
      <c r="N15" s="36" t="s">
        <v>215</v>
      </c>
      <c r="O15" s="12">
        <v>44600</v>
      </c>
    </row>
    <row r="16" spans="1:15" ht="26.25" customHeight="1" x14ac:dyDescent="0.25">
      <c r="A16" s="6" t="s">
        <v>85</v>
      </c>
      <c r="B16" s="6">
        <v>2022</v>
      </c>
      <c r="C16" s="16" t="s">
        <v>224</v>
      </c>
      <c r="D16" s="2" t="s">
        <v>3</v>
      </c>
      <c r="E16" s="5" t="s">
        <v>36</v>
      </c>
      <c r="F16" s="5" t="s">
        <v>40</v>
      </c>
      <c r="G16" s="2" t="s">
        <v>38</v>
      </c>
      <c r="H16" s="2">
        <v>2</v>
      </c>
      <c r="I16" s="5" t="s">
        <v>693</v>
      </c>
      <c r="J16" s="2" t="s">
        <v>39</v>
      </c>
      <c r="K16" s="8" t="s">
        <v>98</v>
      </c>
      <c r="L16" s="10">
        <v>871.5</v>
      </c>
      <c r="M16" s="39" t="s">
        <v>60</v>
      </c>
      <c r="N16" s="36" t="s">
        <v>38</v>
      </c>
      <c r="O16" s="12">
        <v>44606</v>
      </c>
    </row>
    <row r="17" spans="1:15" ht="32.25" customHeight="1" x14ac:dyDescent="0.25">
      <c r="A17" s="6" t="s">
        <v>85</v>
      </c>
      <c r="B17" s="6">
        <v>2022</v>
      </c>
      <c r="C17" s="16" t="s">
        <v>224</v>
      </c>
      <c r="D17" s="2" t="s">
        <v>3</v>
      </c>
      <c r="E17" s="5" t="s">
        <v>36</v>
      </c>
      <c r="F17" s="5" t="s">
        <v>40</v>
      </c>
      <c r="G17" s="2" t="s">
        <v>38</v>
      </c>
      <c r="H17" s="2">
        <v>2</v>
      </c>
      <c r="I17" s="5" t="s">
        <v>693</v>
      </c>
      <c r="J17" s="2" t="s">
        <v>39</v>
      </c>
      <c r="K17" s="17" t="s">
        <v>99</v>
      </c>
      <c r="L17" s="10">
        <v>871.5</v>
      </c>
      <c r="M17" s="39" t="s">
        <v>60</v>
      </c>
      <c r="N17" s="36" t="s">
        <v>38</v>
      </c>
      <c r="O17" s="12">
        <v>44606</v>
      </c>
    </row>
    <row r="18" spans="1:15" ht="30" customHeight="1" x14ac:dyDescent="0.25">
      <c r="A18" s="6" t="s">
        <v>85</v>
      </c>
      <c r="B18" s="6">
        <v>2022</v>
      </c>
      <c r="C18" s="16" t="s">
        <v>224</v>
      </c>
      <c r="D18" s="2" t="s">
        <v>3</v>
      </c>
      <c r="E18" s="5" t="s">
        <v>36</v>
      </c>
      <c r="F18" s="5" t="s">
        <v>40</v>
      </c>
      <c r="G18" s="2" t="s">
        <v>38</v>
      </c>
      <c r="H18" s="2">
        <v>2</v>
      </c>
      <c r="I18" s="5" t="s">
        <v>693</v>
      </c>
      <c r="J18" s="2" t="s">
        <v>39</v>
      </c>
      <c r="K18" s="17" t="s">
        <v>100</v>
      </c>
      <c r="L18" s="10">
        <v>810</v>
      </c>
      <c r="M18" s="39" t="s">
        <v>60</v>
      </c>
      <c r="N18" s="36" t="s">
        <v>38</v>
      </c>
      <c r="O18" s="12">
        <v>44606</v>
      </c>
    </row>
    <row r="19" spans="1:15" ht="26.25" customHeight="1" x14ac:dyDescent="0.25">
      <c r="A19" s="6" t="s">
        <v>85</v>
      </c>
      <c r="B19" s="6">
        <v>2022</v>
      </c>
      <c r="C19" s="16" t="s">
        <v>225</v>
      </c>
      <c r="D19" s="3" t="s">
        <v>209</v>
      </c>
      <c r="E19" s="5" t="s">
        <v>25</v>
      </c>
      <c r="F19" s="5" t="s">
        <v>26</v>
      </c>
      <c r="G19" s="5" t="s">
        <v>50</v>
      </c>
      <c r="H19" s="2" t="s">
        <v>38</v>
      </c>
      <c r="I19" s="2" t="s">
        <v>38</v>
      </c>
      <c r="J19" s="2" t="s">
        <v>39</v>
      </c>
      <c r="K19" s="8" t="s">
        <v>48</v>
      </c>
      <c r="L19" s="10">
        <v>1100</v>
      </c>
      <c r="M19" s="39" t="s">
        <v>0</v>
      </c>
      <c r="N19" s="36" t="s">
        <v>216</v>
      </c>
      <c r="O19" s="12">
        <v>44606</v>
      </c>
    </row>
    <row r="20" spans="1:15" ht="32.25" customHeight="1" x14ac:dyDescent="0.25">
      <c r="A20" s="6" t="s">
        <v>85</v>
      </c>
      <c r="B20" s="6">
        <v>2022</v>
      </c>
      <c r="C20" s="16" t="s">
        <v>225</v>
      </c>
      <c r="D20" s="2" t="s">
        <v>101</v>
      </c>
      <c r="E20" s="5" t="s">
        <v>25</v>
      </c>
      <c r="F20" s="5" t="s">
        <v>26</v>
      </c>
      <c r="G20" s="5" t="s">
        <v>102</v>
      </c>
      <c r="H20" s="2" t="s">
        <v>38</v>
      </c>
      <c r="I20" s="2" t="s">
        <v>38</v>
      </c>
      <c r="J20" s="2" t="s">
        <v>39</v>
      </c>
      <c r="K20" s="17" t="s">
        <v>105</v>
      </c>
      <c r="L20" s="10">
        <v>4000</v>
      </c>
      <c r="M20" s="39" t="s">
        <v>0</v>
      </c>
      <c r="N20" s="36" t="s">
        <v>217</v>
      </c>
      <c r="O20" s="12">
        <v>44606</v>
      </c>
    </row>
    <row r="21" spans="1:15" ht="49.5" customHeight="1" x14ac:dyDescent="0.25">
      <c r="A21" s="6" t="s">
        <v>85</v>
      </c>
      <c r="B21" s="6">
        <v>2022</v>
      </c>
      <c r="C21" s="16" t="s">
        <v>225</v>
      </c>
      <c r="D21" s="3" t="s">
        <v>262</v>
      </c>
      <c r="E21" s="5" t="s">
        <v>25</v>
      </c>
      <c r="F21" s="5" t="s">
        <v>26</v>
      </c>
      <c r="G21" s="5" t="s">
        <v>103</v>
      </c>
      <c r="H21" s="2" t="s">
        <v>38</v>
      </c>
      <c r="I21" s="2" t="s">
        <v>38</v>
      </c>
      <c r="J21" s="2" t="s">
        <v>39</v>
      </c>
      <c r="K21" s="17" t="s">
        <v>104</v>
      </c>
      <c r="L21" s="10">
        <v>1750</v>
      </c>
      <c r="M21" s="39" t="s">
        <v>0</v>
      </c>
      <c r="N21" s="36" t="s">
        <v>218</v>
      </c>
      <c r="O21" s="12">
        <v>44606</v>
      </c>
    </row>
    <row r="22" spans="1:15" ht="30" customHeight="1" x14ac:dyDescent="0.25">
      <c r="A22" s="6" t="s">
        <v>85</v>
      </c>
      <c r="B22" s="6">
        <v>2022</v>
      </c>
      <c r="C22" s="16" t="s">
        <v>226</v>
      </c>
      <c r="D22" s="3" t="s">
        <v>205</v>
      </c>
      <c r="E22" s="5" t="s">
        <v>25</v>
      </c>
      <c r="F22" s="5" t="s">
        <v>26</v>
      </c>
      <c r="G22" s="5" t="s">
        <v>71</v>
      </c>
      <c r="H22" s="2" t="s">
        <v>38</v>
      </c>
      <c r="I22" s="2" t="s">
        <v>38</v>
      </c>
      <c r="J22" s="2" t="s">
        <v>39</v>
      </c>
      <c r="K22" s="17" t="s">
        <v>75</v>
      </c>
      <c r="L22" s="10">
        <v>329</v>
      </c>
      <c r="M22" s="39" t="s">
        <v>0</v>
      </c>
      <c r="N22" s="36" t="s">
        <v>38</v>
      </c>
      <c r="O22" s="12">
        <v>44607</v>
      </c>
    </row>
    <row r="23" spans="1:15" ht="33" customHeight="1" x14ac:dyDescent="0.25">
      <c r="A23" s="6" t="s">
        <v>85</v>
      </c>
      <c r="B23" s="6">
        <v>2022</v>
      </c>
      <c r="C23" s="16" t="s">
        <v>224</v>
      </c>
      <c r="D23" s="2" t="s">
        <v>32</v>
      </c>
      <c r="E23" s="5" t="s">
        <v>36</v>
      </c>
      <c r="F23" s="5" t="s">
        <v>37</v>
      </c>
      <c r="G23" s="2" t="s">
        <v>38</v>
      </c>
      <c r="H23" s="2">
        <v>2</v>
      </c>
      <c r="I23" s="5" t="s">
        <v>693</v>
      </c>
      <c r="J23" s="2" t="s">
        <v>39</v>
      </c>
      <c r="K23" s="17" t="s">
        <v>106</v>
      </c>
      <c r="L23" s="10">
        <v>3636.37</v>
      </c>
      <c r="M23" s="39" t="s">
        <v>0</v>
      </c>
      <c r="N23" s="36" t="s">
        <v>219</v>
      </c>
      <c r="O23" s="12">
        <v>44609</v>
      </c>
    </row>
    <row r="24" spans="1:15" ht="33" customHeight="1" x14ac:dyDescent="0.25">
      <c r="A24" s="6" t="s">
        <v>85</v>
      </c>
      <c r="B24" s="6">
        <v>2022</v>
      </c>
      <c r="C24" s="16" t="s">
        <v>227</v>
      </c>
      <c r="D24" s="2" t="s">
        <v>66</v>
      </c>
      <c r="E24" s="5" t="s">
        <v>25</v>
      </c>
      <c r="F24" s="5" t="s">
        <v>65</v>
      </c>
      <c r="G24" s="5" t="s">
        <v>64</v>
      </c>
      <c r="H24" s="2" t="s">
        <v>38</v>
      </c>
      <c r="I24" s="2" t="s">
        <v>38</v>
      </c>
      <c r="J24" s="2" t="s">
        <v>39</v>
      </c>
      <c r="K24" s="17" t="s">
        <v>260</v>
      </c>
      <c r="L24" s="10">
        <v>63.18</v>
      </c>
      <c r="M24" s="39" t="s">
        <v>63</v>
      </c>
      <c r="N24" s="36" t="s">
        <v>220</v>
      </c>
      <c r="O24" s="12">
        <v>44610</v>
      </c>
    </row>
    <row r="25" spans="1:15" ht="35.25" customHeight="1" x14ac:dyDescent="0.25">
      <c r="A25" s="6" t="s">
        <v>85</v>
      </c>
      <c r="B25" s="6">
        <v>2022</v>
      </c>
      <c r="C25" s="16" t="s">
        <v>228</v>
      </c>
      <c r="D25" s="3" t="s">
        <v>107</v>
      </c>
      <c r="E25" s="5" t="s">
        <v>25</v>
      </c>
      <c r="F25" s="5" t="s">
        <v>34</v>
      </c>
      <c r="G25" s="5" t="s">
        <v>108</v>
      </c>
      <c r="H25" s="2" t="s">
        <v>38</v>
      </c>
      <c r="I25" s="2" t="s">
        <v>38</v>
      </c>
      <c r="J25" s="2" t="s">
        <v>39</v>
      </c>
      <c r="K25" s="17" t="s">
        <v>109</v>
      </c>
      <c r="L25" s="10">
        <v>745</v>
      </c>
      <c r="M25" s="39" t="s">
        <v>0</v>
      </c>
      <c r="N25" s="36" t="s">
        <v>38</v>
      </c>
      <c r="O25" s="12">
        <v>44610</v>
      </c>
    </row>
    <row r="26" spans="1:15" ht="26.25" customHeight="1" x14ac:dyDescent="0.25">
      <c r="A26" s="6" t="s">
        <v>85</v>
      </c>
      <c r="B26" s="6">
        <v>2022</v>
      </c>
      <c r="C26" s="16" t="s">
        <v>227</v>
      </c>
      <c r="D26" s="2" t="s">
        <v>112</v>
      </c>
      <c r="E26" s="5" t="s">
        <v>25</v>
      </c>
      <c r="F26" s="5" t="s">
        <v>65</v>
      </c>
      <c r="G26" s="5" t="s">
        <v>111</v>
      </c>
      <c r="H26" s="2" t="s">
        <v>38</v>
      </c>
      <c r="I26" s="2" t="s">
        <v>38</v>
      </c>
      <c r="J26" s="2" t="s">
        <v>39</v>
      </c>
      <c r="K26" s="8" t="s">
        <v>110</v>
      </c>
      <c r="L26" s="10">
        <v>250</v>
      </c>
      <c r="M26" s="39" t="s">
        <v>63</v>
      </c>
      <c r="N26" s="36" t="s">
        <v>38</v>
      </c>
      <c r="O26" s="12">
        <v>44617</v>
      </c>
    </row>
    <row r="27" spans="1:15" ht="31.5" customHeight="1" x14ac:dyDescent="0.25">
      <c r="A27" s="6" t="s">
        <v>85</v>
      </c>
      <c r="B27" s="6">
        <v>2022</v>
      </c>
      <c r="C27" s="16" t="s">
        <v>227</v>
      </c>
      <c r="D27" s="3" t="s">
        <v>206</v>
      </c>
      <c r="E27" s="5" t="s">
        <v>25</v>
      </c>
      <c r="F27" s="5" t="s">
        <v>65</v>
      </c>
      <c r="G27" s="5" t="s">
        <v>64</v>
      </c>
      <c r="H27" s="2" t="s">
        <v>38</v>
      </c>
      <c r="I27" s="2" t="s">
        <v>38</v>
      </c>
      <c r="J27" s="2" t="s">
        <v>39</v>
      </c>
      <c r="K27" s="17" t="s">
        <v>67</v>
      </c>
      <c r="L27" s="10">
        <v>1275.01</v>
      </c>
      <c r="M27" s="39" t="s">
        <v>0</v>
      </c>
      <c r="N27" s="36" t="s">
        <v>325</v>
      </c>
      <c r="O27" s="12">
        <v>44617</v>
      </c>
    </row>
    <row r="28" spans="1:15" s="57" customFormat="1" ht="26.25" customHeight="1" x14ac:dyDescent="0.25">
      <c r="A28" s="48" t="s">
        <v>81</v>
      </c>
      <c r="B28" s="48">
        <v>2022</v>
      </c>
      <c r="C28" s="49" t="s">
        <v>39</v>
      </c>
      <c r="D28" s="50" t="s">
        <v>21</v>
      </c>
      <c r="E28" s="51" t="s">
        <v>25</v>
      </c>
      <c r="F28" s="51" t="s">
        <v>34</v>
      </c>
      <c r="G28" s="51" t="s">
        <v>33</v>
      </c>
      <c r="H28" s="50" t="s">
        <v>38</v>
      </c>
      <c r="I28" s="50" t="s">
        <v>38</v>
      </c>
      <c r="J28" s="50" t="s">
        <v>39</v>
      </c>
      <c r="K28" s="52" t="s">
        <v>35</v>
      </c>
      <c r="L28" s="53">
        <v>95</v>
      </c>
      <c r="M28" s="54" t="s">
        <v>59</v>
      </c>
      <c r="N28" s="55" t="s">
        <v>38</v>
      </c>
      <c r="O28" s="56">
        <v>44624</v>
      </c>
    </row>
    <row r="29" spans="1:15" ht="26.25" customHeight="1" x14ac:dyDescent="0.25">
      <c r="A29" s="6" t="s">
        <v>81</v>
      </c>
      <c r="B29" s="6">
        <v>2022</v>
      </c>
      <c r="C29" s="16" t="s">
        <v>6</v>
      </c>
      <c r="D29" s="2" t="s">
        <v>207</v>
      </c>
      <c r="E29" s="5" t="s">
        <v>25</v>
      </c>
      <c r="F29" s="5" t="s">
        <v>26</v>
      </c>
      <c r="G29" s="5" t="s">
        <v>27</v>
      </c>
      <c r="H29" s="2" t="s">
        <v>38</v>
      </c>
      <c r="I29" s="2" t="s">
        <v>38</v>
      </c>
      <c r="J29" s="2" t="s">
        <v>39</v>
      </c>
      <c r="K29" s="8" t="s">
        <v>44</v>
      </c>
      <c r="L29" s="10">
        <v>134.99</v>
      </c>
      <c r="M29" s="39" t="s">
        <v>0</v>
      </c>
      <c r="N29" s="36" t="s">
        <v>38</v>
      </c>
      <c r="O29" s="12">
        <v>44629</v>
      </c>
    </row>
    <row r="30" spans="1:15" ht="33" customHeight="1" x14ac:dyDescent="0.25">
      <c r="A30" s="6" t="s">
        <v>81</v>
      </c>
      <c r="B30" s="6">
        <v>2022</v>
      </c>
      <c r="C30" s="16" t="s">
        <v>6</v>
      </c>
      <c r="D30" s="2" t="s">
        <v>207</v>
      </c>
      <c r="E30" s="5" t="s">
        <v>25</v>
      </c>
      <c r="F30" s="5" t="s">
        <v>26</v>
      </c>
      <c r="G30" s="5" t="s">
        <v>27</v>
      </c>
      <c r="H30" s="2" t="s">
        <v>38</v>
      </c>
      <c r="I30" s="2" t="s">
        <v>38</v>
      </c>
      <c r="J30" s="2" t="s">
        <v>39</v>
      </c>
      <c r="K30" s="17" t="s">
        <v>229</v>
      </c>
      <c r="L30" s="10">
        <v>95.79</v>
      </c>
      <c r="M30" s="39" t="s">
        <v>0</v>
      </c>
      <c r="N30" s="36" t="s">
        <v>38</v>
      </c>
      <c r="O30" s="12">
        <v>44629</v>
      </c>
    </row>
    <row r="31" spans="1:15" ht="34.5" customHeight="1" x14ac:dyDescent="0.25">
      <c r="A31" s="6" t="s">
        <v>81</v>
      </c>
      <c r="B31" s="6">
        <v>2022</v>
      </c>
      <c r="C31" s="16" t="s">
        <v>7</v>
      </c>
      <c r="D31" s="3" t="s">
        <v>748</v>
      </c>
      <c r="E31" s="5" t="s">
        <v>25</v>
      </c>
      <c r="F31" s="5" t="s">
        <v>9</v>
      </c>
      <c r="G31" s="5" t="s">
        <v>43</v>
      </c>
      <c r="H31" s="2" t="s">
        <v>38</v>
      </c>
      <c r="I31" s="2" t="s">
        <v>38</v>
      </c>
      <c r="J31" s="2" t="s">
        <v>39</v>
      </c>
      <c r="K31" s="17" t="s">
        <v>46</v>
      </c>
      <c r="L31" s="10">
        <v>6980</v>
      </c>
      <c r="M31" s="39" t="s">
        <v>60</v>
      </c>
      <c r="N31" s="36" t="s">
        <v>235</v>
      </c>
      <c r="O31" s="12">
        <v>44629</v>
      </c>
    </row>
    <row r="32" spans="1:15" ht="26.25" customHeight="1" x14ac:dyDescent="0.25">
      <c r="A32" s="6" t="s">
        <v>81</v>
      </c>
      <c r="B32" s="6">
        <v>2022</v>
      </c>
      <c r="C32" s="16" t="s">
        <v>236</v>
      </c>
      <c r="D32" s="2" t="s">
        <v>238</v>
      </c>
      <c r="E32" s="5" t="s">
        <v>25</v>
      </c>
      <c r="F32" s="5" t="s">
        <v>26</v>
      </c>
      <c r="G32" s="5" t="s">
        <v>237</v>
      </c>
      <c r="H32" s="2" t="s">
        <v>38</v>
      </c>
      <c r="I32" s="2" t="s">
        <v>38</v>
      </c>
      <c r="J32" s="2" t="s">
        <v>39</v>
      </c>
      <c r="K32" s="8" t="s">
        <v>239</v>
      </c>
      <c r="L32" s="10">
        <v>349.99</v>
      </c>
      <c r="M32" s="39" t="s">
        <v>60</v>
      </c>
      <c r="N32" s="36" t="s">
        <v>38</v>
      </c>
      <c r="O32" s="12">
        <v>44630</v>
      </c>
    </row>
    <row r="33" spans="1:15" ht="26.25" customHeight="1" x14ac:dyDescent="0.25">
      <c r="A33" s="6" t="s">
        <v>81</v>
      </c>
      <c r="B33" s="6">
        <v>2022</v>
      </c>
      <c r="C33" s="16" t="s">
        <v>10</v>
      </c>
      <c r="D33" s="2" t="s">
        <v>32</v>
      </c>
      <c r="E33" s="5" t="s">
        <v>4</v>
      </c>
      <c r="F33" s="5" t="s">
        <v>69</v>
      </c>
      <c r="G33" s="2" t="s">
        <v>38</v>
      </c>
      <c r="H33" s="2" t="s">
        <v>38</v>
      </c>
      <c r="I33" s="43" t="s">
        <v>93</v>
      </c>
      <c r="J33" s="2" t="s">
        <v>234</v>
      </c>
      <c r="K33" s="8" t="s">
        <v>241</v>
      </c>
      <c r="L33" s="10">
        <v>1659.97</v>
      </c>
      <c r="M33" s="39" t="s">
        <v>0</v>
      </c>
      <c r="N33" s="36" t="s">
        <v>240</v>
      </c>
      <c r="O33" s="12">
        <v>44634</v>
      </c>
    </row>
    <row r="34" spans="1:15" ht="47.25" customHeight="1" x14ac:dyDescent="0.25">
      <c r="A34" s="6" t="s">
        <v>81</v>
      </c>
      <c r="B34" s="6">
        <v>2022</v>
      </c>
      <c r="C34" s="16" t="s">
        <v>11</v>
      </c>
      <c r="D34" s="130" t="s">
        <v>244</v>
      </c>
      <c r="E34" s="5" t="s">
        <v>13</v>
      </c>
      <c r="F34" s="5" t="s">
        <v>242</v>
      </c>
      <c r="G34" s="2" t="s">
        <v>38</v>
      </c>
      <c r="H34" s="2">
        <v>6</v>
      </c>
      <c r="I34" s="2" t="s">
        <v>38</v>
      </c>
      <c r="J34" s="2" t="s">
        <v>39</v>
      </c>
      <c r="K34" s="17" t="s">
        <v>247</v>
      </c>
      <c r="L34" s="10">
        <v>1200</v>
      </c>
      <c r="M34" s="39" t="s">
        <v>0</v>
      </c>
      <c r="N34" s="36" t="s">
        <v>38</v>
      </c>
      <c r="O34" s="12">
        <v>44634</v>
      </c>
    </row>
    <row r="35" spans="1:15" ht="44.25" customHeight="1" x14ac:dyDescent="0.25">
      <c r="A35" s="6" t="s">
        <v>81</v>
      </c>
      <c r="B35" s="6">
        <v>2022</v>
      </c>
      <c r="C35" s="16" t="s">
        <v>12</v>
      </c>
      <c r="D35" s="3" t="s">
        <v>205</v>
      </c>
      <c r="E35" s="5" t="s">
        <v>25</v>
      </c>
      <c r="F35" s="5" t="s">
        <v>26</v>
      </c>
      <c r="G35" s="5" t="s">
        <v>71</v>
      </c>
      <c r="H35" s="2" t="s">
        <v>38</v>
      </c>
      <c r="I35" s="2" t="s">
        <v>38</v>
      </c>
      <c r="J35" s="2" t="s">
        <v>39</v>
      </c>
      <c r="K35" s="17" t="s">
        <v>75</v>
      </c>
      <c r="L35" s="10">
        <v>375.9</v>
      </c>
      <c r="M35" s="39" t="s">
        <v>0</v>
      </c>
      <c r="N35" s="36" t="s">
        <v>38</v>
      </c>
      <c r="O35" s="12">
        <v>44635</v>
      </c>
    </row>
    <row r="36" spans="1:15" ht="30" customHeight="1" x14ac:dyDescent="0.25">
      <c r="A36" s="6" t="s">
        <v>81</v>
      </c>
      <c r="B36" s="6">
        <v>2022</v>
      </c>
      <c r="C36" s="16" t="s">
        <v>11</v>
      </c>
      <c r="D36" s="130" t="s">
        <v>245</v>
      </c>
      <c r="E36" s="5" t="s">
        <v>13</v>
      </c>
      <c r="F36" s="5" t="s">
        <v>243</v>
      </c>
      <c r="G36" s="2" t="s">
        <v>38</v>
      </c>
      <c r="H36" s="2">
        <v>6</v>
      </c>
      <c r="I36" s="2" t="s">
        <v>38</v>
      </c>
      <c r="J36" s="2" t="s">
        <v>39</v>
      </c>
      <c r="K36" s="17" t="s">
        <v>246</v>
      </c>
      <c r="L36" s="10">
        <v>4000</v>
      </c>
      <c r="M36" s="39" t="s">
        <v>0</v>
      </c>
      <c r="N36" s="36" t="s">
        <v>38</v>
      </c>
      <c r="O36" s="12">
        <v>44635</v>
      </c>
    </row>
    <row r="37" spans="1:15" ht="32.25" customHeight="1" x14ac:dyDescent="0.25">
      <c r="A37" s="6" t="s">
        <v>81</v>
      </c>
      <c r="B37" s="6">
        <v>2022</v>
      </c>
      <c r="C37" s="16" t="s">
        <v>14</v>
      </c>
      <c r="D37" s="2" t="s">
        <v>32</v>
      </c>
      <c r="E37" s="5" t="s">
        <v>4</v>
      </c>
      <c r="F37" s="5" t="s">
        <v>69</v>
      </c>
      <c r="G37" s="2" t="s">
        <v>38</v>
      </c>
      <c r="H37" s="2" t="s">
        <v>38</v>
      </c>
      <c r="I37" s="43" t="s">
        <v>93</v>
      </c>
      <c r="J37" s="2" t="s">
        <v>234</v>
      </c>
      <c r="K37" s="17" t="s">
        <v>798</v>
      </c>
      <c r="L37" s="10">
        <v>1533</v>
      </c>
      <c r="M37" s="39" t="s">
        <v>60</v>
      </c>
      <c r="N37" s="36" t="s">
        <v>38</v>
      </c>
      <c r="O37" s="12">
        <v>44641</v>
      </c>
    </row>
    <row r="38" spans="1:15" ht="32.25" customHeight="1" x14ac:dyDescent="0.25">
      <c r="A38" s="6" t="s">
        <v>81</v>
      </c>
      <c r="B38" s="6">
        <v>2022</v>
      </c>
      <c r="C38" s="16" t="s">
        <v>14</v>
      </c>
      <c r="D38" s="2" t="s">
        <v>3</v>
      </c>
      <c r="E38" s="5" t="s">
        <v>4</v>
      </c>
      <c r="F38" s="5" t="s">
        <v>69</v>
      </c>
      <c r="G38" s="2" t="s">
        <v>38</v>
      </c>
      <c r="H38" s="2" t="s">
        <v>38</v>
      </c>
      <c r="I38" s="43" t="s">
        <v>93</v>
      </c>
      <c r="J38" s="2" t="s">
        <v>234</v>
      </c>
      <c r="K38" s="17" t="s">
        <v>797</v>
      </c>
      <c r="L38" s="10">
        <v>871.5</v>
      </c>
      <c r="M38" s="39" t="s">
        <v>60</v>
      </c>
      <c r="N38" s="36" t="s">
        <v>38</v>
      </c>
      <c r="O38" s="12">
        <v>44641</v>
      </c>
    </row>
    <row r="39" spans="1:15" ht="33" customHeight="1" x14ac:dyDescent="0.25">
      <c r="A39" s="6" t="s">
        <v>81</v>
      </c>
      <c r="B39" s="6">
        <v>2022</v>
      </c>
      <c r="C39" s="16" t="s">
        <v>10</v>
      </c>
      <c r="D39" s="2" t="s">
        <v>3</v>
      </c>
      <c r="E39" s="5" t="s">
        <v>4</v>
      </c>
      <c r="F39" s="5" t="s">
        <v>69</v>
      </c>
      <c r="G39" s="2" t="s">
        <v>38</v>
      </c>
      <c r="H39" s="2" t="s">
        <v>38</v>
      </c>
      <c r="I39" s="43" t="s">
        <v>93</v>
      </c>
      <c r="J39" s="2" t="s">
        <v>234</v>
      </c>
      <c r="K39" s="8" t="s">
        <v>248</v>
      </c>
      <c r="L39" s="10">
        <v>871.5</v>
      </c>
      <c r="M39" s="39" t="s">
        <v>60</v>
      </c>
      <c r="N39" s="36" t="s">
        <v>38</v>
      </c>
      <c r="O39" s="12">
        <v>44641</v>
      </c>
    </row>
    <row r="40" spans="1:15" ht="26.25" customHeight="1" x14ac:dyDescent="0.25">
      <c r="A40" s="6" t="s">
        <v>81</v>
      </c>
      <c r="B40" s="6">
        <v>2022</v>
      </c>
      <c r="C40" s="16" t="s">
        <v>15</v>
      </c>
      <c r="D40" s="2" t="s">
        <v>3</v>
      </c>
      <c r="E40" s="5" t="s">
        <v>4</v>
      </c>
      <c r="F40" s="5" t="s">
        <v>249</v>
      </c>
      <c r="G40" s="2" t="s">
        <v>38</v>
      </c>
      <c r="H40" s="2" t="s">
        <v>38</v>
      </c>
      <c r="I40" s="43" t="s">
        <v>93</v>
      </c>
      <c r="J40" s="2" t="s">
        <v>39</v>
      </c>
      <c r="K40" s="8" t="s">
        <v>250</v>
      </c>
      <c r="L40" s="10">
        <v>2430</v>
      </c>
      <c r="M40" s="39" t="s">
        <v>60</v>
      </c>
      <c r="N40" s="36" t="s">
        <v>38</v>
      </c>
      <c r="O40" s="12">
        <v>44641</v>
      </c>
    </row>
    <row r="41" spans="1:15" ht="26.25" customHeight="1" x14ac:dyDescent="0.25">
      <c r="A41" s="6" t="s">
        <v>81</v>
      </c>
      <c r="B41" s="6">
        <v>2022</v>
      </c>
      <c r="C41" s="16" t="s">
        <v>15</v>
      </c>
      <c r="D41" s="2" t="s">
        <v>3</v>
      </c>
      <c r="E41" s="5" t="s">
        <v>4</v>
      </c>
      <c r="F41" s="5" t="s">
        <v>249</v>
      </c>
      <c r="G41" s="2" t="s">
        <v>38</v>
      </c>
      <c r="H41" s="2" t="s">
        <v>38</v>
      </c>
      <c r="I41" s="43" t="s">
        <v>93</v>
      </c>
      <c r="J41" s="2" t="s">
        <v>39</v>
      </c>
      <c r="K41" s="8" t="s">
        <v>252</v>
      </c>
      <c r="L41" s="10">
        <v>2430</v>
      </c>
      <c r="M41" s="39" t="s">
        <v>60</v>
      </c>
      <c r="N41" s="36" t="s">
        <v>38</v>
      </c>
      <c r="O41" s="12">
        <v>44641</v>
      </c>
    </row>
    <row r="42" spans="1:15" ht="26.25" customHeight="1" x14ac:dyDescent="0.25">
      <c r="A42" s="6" t="s">
        <v>81</v>
      </c>
      <c r="B42" s="6">
        <v>2022</v>
      </c>
      <c r="C42" s="16" t="s">
        <v>15</v>
      </c>
      <c r="D42" s="2" t="s">
        <v>3</v>
      </c>
      <c r="E42" s="5" t="s">
        <v>4</v>
      </c>
      <c r="F42" s="5" t="s">
        <v>249</v>
      </c>
      <c r="G42" s="2" t="s">
        <v>38</v>
      </c>
      <c r="H42" s="2" t="s">
        <v>38</v>
      </c>
      <c r="I42" s="43" t="s">
        <v>93</v>
      </c>
      <c r="J42" s="2" t="s">
        <v>39</v>
      </c>
      <c r="K42" s="8" t="s">
        <v>251</v>
      </c>
      <c r="L42" s="10">
        <v>2430</v>
      </c>
      <c r="M42" s="39" t="s">
        <v>60</v>
      </c>
      <c r="N42" s="36" t="s">
        <v>38</v>
      </c>
      <c r="O42" s="12">
        <v>44641</v>
      </c>
    </row>
    <row r="43" spans="1:15" ht="36" customHeight="1" x14ac:dyDescent="0.25">
      <c r="A43" s="6" t="s">
        <v>81</v>
      </c>
      <c r="B43" s="6">
        <v>2022</v>
      </c>
      <c r="C43" s="16" t="s">
        <v>15</v>
      </c>
      <c r="D43" s="2" t="s">
        <v>3</v>
      </c>
      <c r="E43" s="5" t="s">
        <v>4</v>
      </c>
      <c r="F43" s="5" t="s">
        <v>249</v>
      </c>
      <c r="G43" s="2" t="s">
        <v>38</v>
      </c>
      <c r="H43" s="2" t="s">
        <v>38</v>
      </c>
      <c r="I43" s="43" t="s">
        <v>93</v>
      </c>
      <c r="J43" s="2" t="s">
        <v>39</v>
      </c>
      <c r="K43" s="17" t="s">
        <v>253</v>
      </c>
      <c r="L43" s="10">
        <v>2430</v>
      </c>
      <c r="M43" s="39" t="s">
        <v>60</v>
      </c>
      <c r="N43" s="36" t="s">
        <v>38</v>
      </c>
      <c r="O43" s="12">
        <v>44641</v>
      </c>
    </row>
    <row r="44" spans="1:15" ht="32.25" customHeight="1" x14ac:dyDescent="0.25">
      <c r="A44" s="6" t="s">
        <v>81</v>
      </c>
      <c r="B44" s="6">
        <v>2022</v>
      </c>
      <c r="C44" s="16" t="s">
        <v>16</v>
      </c>
      <c r="D44" s="61" t="s">
        <v>256</v>
      </c>
      <c r="E44" s="5" t="s">
        <v>25</v>
      </c>
      <c r="F44" s="5" t="s">
        <v>65</v>
      </c>
      <c r="G44" s="5" t="s">
        <v>255</v>
      </c>
      <c r="H44" s="2" t="s">
        <v>38</v>
      </c>
      <c r="I44" s="2" t="s">
        <v>38</v>
      </c>
      <c r="J44" s="2" t="s">
        <v>39</v>
      </c>
      <c r="K44" s="17" t="s">
        <v>257</v>
      </c>
      <c r="L44" s="10">
        <v>500</v>
      </c>
      <c r="M44" s="39" t="s">
        <v>0</v>
      </c>
      <c r="N44" s="36" t="s">
        <v>258</v>
      </c>
      <c r="O44" s="12">
        <v>44641</v>
      </c>
    </row>
    <row r="45" spans="1:15" ht="83.25" customHeight="1" x14ac:dyDescent="0.25">
      <c r="A45" s="6" t="s">
        <v>81</v>
      </c>
      <c r="B45" s="6">
        <v>2022</v>
      </c>
      <c r="C45" s="16" t="s">
        <v>16</v>
      </c>
      <c r="D45" s="2" t="s">
        <v>66</v>
      </c>
      <c r="E45" s="5" t="s">
        <v>25</v>
      </c>
      <c r="F45" s="5" t="s">
        <v>65</v>
      </c>
      <c r="G45" s="5" t="s">
        <v>64</v>
      </c>
      <c r="H45" s="2" t="s">
        <v>38</v>
      </c>
      <c r="I45" s="2" t="s">
        <v>38</v>
      </c>
      <c r="J45" s="2" t="s">
        <v>39</v>
      </c>
      <c r="K45" s="17" t="s">
        <v>261</v>
      </c>
      <c r="L45" s="10">
        <v>107.04</v>
      </c>
      <c r="M45" s="39" t="s">
        <v>63</v>
      </c>
      <c r="N45" s="36" t="s">
        <v>259</v>
      </c>
      <c r="O45" s="12">
        <v>44642</v>
      </c>
    </row>
    <row r="46" spans="1:15" ht="49.5" customHeight="1" x14ac:dyDescent="0.25">
      <c r="A46" s="6" t="s">
        <v>81</v>
      </c>
      <c r="B46" s="6">
        <v>2022</v>
      </c>
      <c r="C46" s="16" t="s">
        <v>18</v>
      </c>
      <c r="D46" s="3" t="s">
        <v>262</v>
      </c>
      <c r="E46" s="5" t="s">
        <v>25</v>
      </c>
      <c r="F46" s="5" t="s">
        <v>26</v>
      </c>
      <c r="G46" s="5" t="s">
        <v>103</v>
      </c>
      <c r="H46" s="2" t="s">
        <v>38</v>
      </c>
      <c r="I46" s="2" t="s">
        <v>38</v>
      </c>
      <c r="J46" s="2" t="s">
        <v>39</v>
      </c>
      <c r="K46" s="17" t="s">
        <v>263</v>
      </c>
      <c r="L46" s="10">
        <v>1750</v>
      </c>
      <c r="M46" s="39" t="s">
        <v>0</v>
      </c>
      <c r="N46" s="36" t="s">
        <v>130</v>
      </c>
      <c r="O46" s="12">
        <v>44642</v>
      </c>
    </row>
    <row r="47" spans="1:15" ht="60" customHeight="1" x14ac:dyDescent="0.25">
      <c r="A47" s="6" t="s">
        <v>81</v>
      </c>
      <c r="B47" s="6">
        <v>2022</v>
      </c>
      <c r="C47" s="16" t="s">
        <v>18</v>
      </c>
      <c r="D47" s="3" t="s">
        <v>209</v>
      </c>
      <c r="E47" s="5" t="s">
        <v>25</v>
      </c>
      <c r="F47" s="5" t="s">
        <v>26</v>
      </c>
      <c r="G47" s="5" t="s">
        <v>50</v>
      </c>
      <c r="H47" s="2" t="s">
        <v>38</v>
      </c>
      <c r="I47" s="2" t="s">
        <v>38</v>
      </c>
      <c r="J47" s="2" t="s">
        <v>39</v>
      </c>
      <c r="K47" s="8" t="s">
        <v>48</v>
      </c>
      <c r="L47" s="10">
        <v>1100</v>
      </c>
      <c r="M47" s="39" t="s">
        <v>0</v>
      </c>
      <c r="N47" s="36" t="s">
        <v>264</v>
      </c>
      <c r="O47" s="12">
        <v>44642</v>
      </c>
    </row>
    <row r="48" spans="1:15" ht="47.25" customHeight="1" x14ac:dyDescent="0.25">
      <c r="A48" s="6" t="s">
        <v>81</v>
      </c>
      <c r="B48" s="6">
        <v>2022</v>
      </c>
      <c r="C48" s="16" t="s">
        <v>17</v>
      </c>
      <c r="D48" s="2" t="s">
        <v>288</v>
      </c>
      <c r="E48" s="2" t="s">
        <v>38</v>
      </c>
      <c r="F48" s="2" t="s">
        <v>38</v>
      </c>
      <c r="G48" s="2" t="s">
        <v>38</v>
      </c>
      <c r="H48" s="2" t="s">
        <v>38</v>
      </c>
      <c r="I48" s="43" t="s">
        <v>93</v>
      </c>
      <c r="J48" s="2" t="s">
        <v>175</v>
      </c>
      <c r="K48" s="17" t="s">
        <v>292</v>
      </c>
      <c r="L48" s="10">
        <v>4000</v>
      </c>
      <c r="M48" s="39" t="s">
        <v>60</v>
      </c>
      <c r="N48" s="36" t="s">
        <v>290</v>
      </c>
      <c r="O48" s="12">
        <v>44644</v>
      </c>
    </row>
    <row r="49" spans="1:15" ht="45.75" customHeight="1" x14ac:dyDescent="0.25">
      <c r="A49" s="6" t="s">
        <v>81</v>
      </c>
      <c r="B49" s="6">
        <v>2022</v>
      </c>
      <c r="C49" s="16" t="s">
        <v>17</v>
      </c>
      <c r="D49" s="3" t="s">
        <v>291</v>
      </c>
      <c r="E49" s="2" t="s">
        <v>38</v>
      </c>
      <c r="F49" s="2" t="s">
        <v>38</v>
      </c>
      <c r="G49" s="2" t="s">
        <v>38</v>
      </c>
      <c r="H49" s="2" t="s">
        <v>38</v>
      </c>
      <c r="I49" s="43" t="s">
        <v>93</v>
      </c>
      <c r="J49" s="2" t="s">
        <v>175</v>
      </c>
      <c r="K49" s="17" t="s">
        <v>289</v>
      </c>
      <c r="L49" s="10">
        <v>2000</v>
      </c>
      <c r="M49" s="39" t="s">
        <v>60</v>
      </c>
      <c r="N49" s="36" t="s">
        <v>293</v>
      </c>
      <c r="O49" s="12">
        <v>44644</v>
      </c>
    </row>
    <row r="50" spans="1:15" ht="40.5" customHeight="1" x14ac:dyDescent="0.25">
      <c r="A50" s="6" t="s">
        <v>81</v>
      </c>
      <c r="B50" s="6">
        <v>2022</v>
      </c>
      <c r="C50" s="16" t="s">
        <v>19</v>
      </c>
      <c r="D50" s="2" t="s">
        <v>285</v>
      </c>
      <c r="E50" s="5" t="s">
        <v>4</v>
      </c>
      <c r="F50" s="5" t="s">
        <v>69</v>
      </c>
      <c r="G50" s="2" t="s">
        <v>38</v>
      </c>
      <c r="H50" s="2" t="s">
        <v>38</v>
      </c>
      <c r="I50" s="43" t="s">
        <v>93</v>
      </c>
      <c r="J50" s="2" t="s">
        <v>234</v>
      </c>
      <c r="K50" s="17" t="s">
        <v>286</v>
      </c>
      <c r="L50" s="10">
        <v>3000</v>
      </c>
      <c r="M50" s="39" t="s">
        <v>60</v>
      </c>
      <c r="N50" s="36" t="s">
        <v>287</v>
      </c>
      <c r="O50" s="12">
        <v>44645</v>
      </c>
    </row>
    <row r="51" spans="1:15" ht="33" customHeight="1" x14ac:dyDescent="0.25">
      <c r="A51" s="6" t="s">
        <v>81</v>
      </c>
      <c r="B51" s="6">
        <v>2022</v>
      </c>
      <c r="C51" s="16" t="s">
        <v>16</v>
      </c>
      <c r="D51" s="3" t="s">
        <v>206</v>
      </c>
      <c r="E51" s="5" t="s">
        <v>25</v>
      </c>
      <c r="F51" s="5" t="s">
        <v>65</v>
      </c>
      <c r="G51" s="5" t="s">
        <v>64</v>
      </c>
      <c r="H51" s="2" t="s">
        <v>38</v>
      </c>
      <c r="I51" s="2" t="s">
        <v>38</v>
      </c>
      <c r="J51" s="2" t="s">
        <v>39</v>
      </c>
      <c r="K51" s="17" t="s">
        <v>67</v>
      </c>
      <c r="L51" s="10">
        <v>1275.01</v>
      </c>
      <c r="M51" s="39" t="s">
        <v>0</v>
      </c>
      <c r="N51" s="36" t="s">
        <v>268</v>
      </c>
      <c r="O51" s="12">
        <v>44645</v>
      </c>
    </row>
    <row r="52" spans="1:15" ht="26.25" customHeight="1" x14ac:dyDescent="0.25">
      <c r="A52" s="6" t="s">
        <v>81</v>
      </c>
      <c r="B52" s="6">
        <v>2022</v>
      </c>
      <c r="C52" s="16" t="s">
        <v>39</v>
      </c>
      <c r="D52" s="2" t="s">
        <v>62</v>
      </c>
      <c r="E52" s="2" t="s">
        <v>38</v>
      </c>
      <c r="F52" s="2" t="s">
        <v>38</v>
      </c>
      <c r="G52" s="2" t="s">
        <v>38</v>
      </c>
      <c r="H52" s="2" t="s">
        <v>38</v>
      </c>
      <c r="I52" s="2" t="s">
        <v>38</v>
      </c>
      <c r="J52" s="2" t="s">
        <v>444</v>
      </c>
      <c r="K52" s="8" t="s">
        <v>61</v>
      </c>
      <c r="L52" s="9">
        <v>140</v>
      </c>
      <c r="M52" s="40" t="s">
        <v>59</v>
      </c>
      <c r="N52" s="36" t="s">
        <v>38</v>
      </c>
      <c r="O52" s="12">
        <v>44649</v>
      </c>
    </row>
    <row r="53" spans="1:15" ht="26.25" customHeight="1" x14ac:dyDescent="0.25">
      <c r="A53" s="6" t="s">
        <v>81</v>
      </c>
      <c r="B53" s="6">
        <v>2022</v>
      </c>
      <c r="C53" s="16" t="s">
        <v>39</v>
      </c>
      <c r="D53" s="2" t="s">
        <v>62</v>
      </c>
      <c r="E53" s="2" t="s">
        <v>38</v>
      </c>
      <c r="F53" s="2" t="s">
        <v>38</v>
      </c>
      <c r="G53" s="2" t="s">
        <v>38</v>
      </c>
      <c r="H53" s="2" t="s">
        <v>38</v>
      </c>
      <c r="I53" s="2" t="s">
        <v>38</v>
      </c>
      <c r="J53" s="2" t="s">
        <v>444</v>
      </c>
      <c r="K53" s="8" t="s">
        <v>61</v>
      </c>
      <c r="L53" s="9">
        <v>140</v>
      </c>
      <c r="M53" s="40" t="s">
        <v>59</v>
      </c>
      <c r="N53" s="36" t="s">
        <v>38</v>
      </c>
      <c r="O53" s="12">
        <v>44649</v>
      </c>
    </row>
    <row r="54" spans="1:15" ht="26.25" customHeight="1" x14ac:dyDescent="0.25">
      <c r="A54" s="6" t="s">
        <v>81</v>
      </c>
      <c r="B54" s="6">
        <v>2022</v>
      </c>
      <c r="C54" s="16" t="s">
        <v>39</v>
      </c>
      <c r="D54" s="2" t="s">
        <v>62</v>
      </c>
      <c r="E54" s="2" t="s">
        <v>38</v>
      </c>
      <c r="F54" s="2" t="s">
        <v>38</v>
      </c>
      <c r="G54" s="2" t="s">
        <v>38</v>
      </c>
      <c r="H54" s="2" t="s">
        <v>38</v>
      </c>
      <c r="I54" s="2" t="s">
        <v>38</v>
      </c>
      <c r="J54" s="2" t="s">
        <v>444</v>
      </c>
      <c r="K54" s="8" t="s">
        <v>61</v>
      </c>
      <c r="L54" s="9">
        <v>140</v>
      </c>
      <c r="M54" s="40" t="s">
        <v>59</v>
      </c>
      <c r="N54" s="36" t="s">
        <v>38</v>
      </c>
      <c r="O54" s="12">
        <v>44649</v>
      </c>
    </row>
    <row r="55" spans="1:15" ht="26.25" customHeight="1" x14ac:dyDescent="0.25">
      <c r="A55" s="6" t="s">
        <v>81</v>
      </c>
      <c r="B55" s="6">
        <v>2022</v>
      </c>
      <c r="C55" s="16" t="s">
        <v>20</v>
      </c>
      <c r="D55" s="2" t="s">
        <v>269</v>
      </c>
      <c r="E55" s="5" t="s">
        <v>4</v>
      </c>
      <c r="F55" s="5" t="s">
        <v>270</v>
      </c>
      <c r="G55" s="2" t="s">
        <v>38</v>
      </c>
      <c r="H55" s="2" t="s">
        <v>38</v>
      </c>
      <c r="I55" s="43" t="s">
        <v>93</v>
      </c>
      <c r="J55" s="2" t="s">
        <v>39</v>
      </c>
      <c r="K55" s="8" t="s">
        <v>271</v>
      </c>
      <c r="L55" s="10">
        <v>2500</v>
      </c>
      <c r="M55" s="39" t="s">
        <v>60</v>
      </c>
      <c r="N55" s="36" t="s">
        <v>38</v>
      </c>
      <c r="O55" s="12">
        <v>44650</v>
      </c>
    </row>
    <row r="56" spans="1:15" s="57" customFormat="1" ht="48" customHeight="1" x14ac:dyDescent="0.25">
      <c r="A56" s="48" t="s">
        <v>86</v>
      </c>
      <c r="B56" s="48">
        <v>2022</v>
      </c>
      <c r="C56" s="49" t="s">
        <v>294</v>
      </c>
      <c r="D56" s="60" t="s">
        <v>439</v>
      </c>
      <c r="E56" s="60" t="s">
        <v>38</v>
      </c>
      <c r="F56" s="60" t="s">
        <v>38</v>
      </c>
      <c r="G56" s="60" t="s">
        <v>38</v>
      </c>
      <c r="H56" s="60" t="s">
        <v>38</v>
      </c>
      <c r="I56" s="43" t="s">
        <v>93</v>
      </c>
      <c r="J56" s="50" t="s">
        <v>175</v>
      </c>
      <c r="K56" s="58" t="s">
        <v>295</v>
      </c>
      <c r="L56" s="53">
        <v>20559</v>
      </c>
      <c r="M56" s="59" t="s">
        <v>232</v>
      </c>
      <c r="N56" s="55" t="s">
        <v>296</v>
      </c>
      <c r="O56" s="56">
        <v>44652</v>
      </c>
    </row>
    <row r="57" spans="1:15" ht="49.5" customHeight="1" x14ac:dyDescent="0.25">
      <c r="A57" s="6" t="s">
        <v>86</v>
      </c>
      <c r="B57" s="6">
        <v>2022</v>
      </c>
      <c r="C57" s="16" t="s">
        <v>297</v>
      </c>
      <c r="D57" s="3" t="s">
        <v>298</v>
      </c>
      <c r="E57" s="5" t="s">
        <v>4</v>
      </c>
      <c r="F57" s="5" t="s">
        <v>69</v>
      </c>
      <c r="G57" s="2" t="s">
        <v>38</v>
      </c>
      <c r="H57" s="2" t="s">
        <v>38</v>
      </c>
      <c r="I57" s="43" t="s">
        <v>93</v>
      </c>
      <c r="J57" s="2" t="s">
        <v>234</v>
      </c>
      <c r="K57" s="17" t="s">
        <v>300</v>
      </c>
      <c r="L57" s="10">
        <v>12030</v>
      </c>
      <c r="M57" s="39" t="s">
        <v>60</v>
      </c>
      <c r="N57" s="36" t="s">
        <v>299</v>
      </c>
      <c r="O57" s="12">
        <v>44655</v>
      </c>
    </row>
    <row r="58" spans="1:15" ht="26.25" customHeight="1" x14ac:dyDescent="0.25">
      <c r="A58" s="6" t="s">
        <v>86</v>
      </c>
      <c r="B58" s="6">
        <v>2022</v>
      </c>
      <c r="C58" s="16" t="s">
        <v>301</v>
      </c>
      <c r="D58" s="2" t="s">
        <v>759</v>
      </c>
      <c r="E58" s="2" t="s">
        <v>38</v>
      </c>
      <c r="F58" s="2" t="s">
        <v>38</v>
      </c>
      <c r="G58" s="2" t="s">
        <v>38</v>
      </c>
      <c r="H58" s="2" t="s">
        <v>38</v>
      </c>
      <c r="I58" s="43" t="s">
        <v>93</v>
      </c>
      <c r="J58" s="2" t="s">
        <v>175</v>
      </c>
      <c r="K58" s="17" t="s">
        <v>302</v>
      </c>
      <c r="L58" s="10">
        <v>1105.1500000000001</v>
      </c>
      <c r="M58" s="39" t="s">
        <v>60</v>
      </c>
      <c r="N58" s="36" t="s">
        <v>303</v>
      </c>
      <c r="O58" s="12">
        <v>44655</v>
      </c>
    </row>
    <row r="59" spans="1:15" ht="31.5" customHeight="1" x14ac:dyDescent="0.25">
      <c r="A59" s="6" t="s">
        <v>86</v>
      </c>
      <c r="B59" s="6">
        <v>2022</v>
      </c>
      <c r="C59" s="16" t="s">
        <v>304</v>
      </c>
      <c r="D59" s="2" t="s">
        <v>282</v>
      </c>
      <c r="E59" s="5" t="s">
        <v>4</v>
      </c>
      <c r="F59" s="5" t="s">
        <v>69</v>
      </c>
      <c r="G59" s="2" t="s">
        <v>38</v>
      </c>
      <c r="H59" s="2" t="s">
        <v>38</v>
      </c>
      <c r="I59" s="43" t="s">
        <v>93</v>
      </c>
      <c r="J59" s="2" t="s">
        <v>234</v>
      </c>
      <c r="K59" s="17" t="s">
        <v>305</v>
      </c>
      <c r="L59" s="10">
        <v>1000</v>
      </c>
      <c r="M59" s="39" t="s">
        <v>60</v>
      </c>
      <c r="N59" s="36" t="s">
        <v>306</v>
      </c>
      <c r="O59" s="12">
        <v>44655</v>
      </c>
    </row>
    <row r="60" spans="1:15" ht="26.25" customHeight="1" x14ac:dyDescent="0.25">
      <c r="A60" s="6" t="s">
        <v>86</v>
      </c>
      <c r="B60" s="6">
        <v>2022</v>
      </c>
      <c r="C60" s="16" t="s">
        <v>39</v>
      </c>
      <c r="D60" s="2" t="s">
        <v>21</v>
      </c>
      <c r="E60" s="5" t="s">
        <v>25</v>
      </c>
      <c r="F60" s="5" t="s">
        <v>34</v>
      </c>
      <c r="G60" s="5" t="s">
        <v>33</v>
      </c>
      <c r="H60" s="2" t="s">
        <v>38</v>
      </c>
      <c r="I60" s="2" t="s">
        <v>38</v>
      </c>
      <c r="J60" s="2" t="s">
        <v>39</v>
      </c>
      <c r="K60" s="8" t="s">
        <v>35</v>
      </c>
      <c r="L60" s="10">
        <v>95</v>
      </c>
      <c r="M60" s="39" t="s">
        <v>59</v>
      </c>
      <c r="N60" s="36" t="s">
        <v>38</v>
      </c>
      <c r="O60" s="12">
        <v>44655</v>
      </c>
    </row>
    <row r="61" spans="1:15" ht="26.25" customHeight="1" x14ac:dyDescent="0.25">
      <c r="A61" s="6" t="s">
        <v>86</v>
      </c>
      <c r="B61" s="6">
        <v>2022</v>
      </c>
      <c r="C61" s="16" t="s">
        <v>39</v>
      </c>
      <c r="D61" s="2" t="s">
        <v>21</v>
      </c>
      <c r="E61" s="5" t="s">
        <v>25</v>
      </c>
      <c r="F61" s="5" t="s">
        <v>34</v>
      </c>
      <c r="G61" s="5" t="s">
        <v>33</v>
      </c>
      <c r="H61" s="2" t="s">
        <v>38</v>
      </c>
      <c r="I61" s="2" t="s">
        <v>38</v>
      </c>
      <c r="J61" s="2" t="s">
        <v>39</v>
      </c>
      <c r="K61" s="8" t="s">
        <v>82</v>
      </c>
      <c r="L61" s="10">
        <v>6</v>
      </c>
      <c r="M61" s="39" t="s">
        <v>59</v>
      </c>
      <c r="N61" s="36" t="s">
        <v>38</v>
      </c>
      <c r="O61" s="12">
        <v>44655</v>
      </c>
    </row>
    <row r="62" spans="1:15" ht="26.25" customHeight="1" x14ac:dyDescent="0.25">
      <c r="A62" s="6" t="s">
        <v>86</v>
      </c>
      <c r="B62" s="6">
        <v>2022</v>
      </c>
      <c r="C62" s="16" t="s">
        <v>307</v>
      </c>
      <c r="D62" s="2" t="s">
        <v>207</v>
      </c>
      <c r="E62" s="5" t="s">
        <v>25</v>
      </c>
      <c r="F62" s="5" t="s">
        <v>26</v>
      </c>
      <c r="G62" s="5" t="s">
        <v>27</v>
      </c>
      <c r="H62" s="2" t="s">
        <v>38</v>
      </c>
      <c r="I62" s="2" t="s">
        <v>38</v>
      </c>
      <c r="J62" s="2" t="s">
        <v>39</v>
      </c>
      <c r="K62" s="8" t="s">
        <v>44</v>
      </c>
      <c r="L62" s="10">
        <v>140.69999999999999</v>
      </c>
      <c r="M62" s="39" t="s">
        <v>0</v>
      </c>
      <c r="N62" s="36" t="s">
        <v>38</v>
      </c>
      <c r="O62" s="12">
        <v>44656</v>
      </c>
    </row>
    <row r="63" spans="1:15" ht="33" customHeight="1" x14ac:dyDescent="0.25">
      <c r="A63" s="6" t="s">
        <v>86</v>
      </c>
      <c r="B63" s="6">
        <v>2022</v>
      </c>
      <c r="C63" s="16" t="s">
        <v>308</v>
      </c>
      <c r="D63" s="3" t="s">
        <v>748</v>
      </c>
      <c r="E63" s="5" t="s">
        <v>25</v>
      </c>
      <c r="F63" s="5" t="s">
        <v>9</v>
      </c>
      <c r="G63" s="5" t="s">
        <v>43</v>
      </c>
      <c r="H63" s="2" t="s">
        <v>38</v>
      </c>
      <c r="I63" s="2" t="s">
        <v>38</v>
      </c>
      <c r="J63" s="2" t="s">
        <v>39</v>
      </c>
      <c r="K63" s="17" t="s">
        <v>46</v>
      </c>
      <c r="L63" s="10">
        <v>6980</v>
      </c>
      <c r="M63" s="39" t="s">
        <v>60</v>
      </c>
      <c r="N63" s="36" t="s">
        <v>309</v>
      </c>
      <c r="O63" s="12">
        <v>44659</v>
      </c>
    </row>
    <row r="64" spans="1:15" ht="50.25" customHeight="1" x14ac:dyDescent="0.25">
      <c r="A64" s="6" t="s">
        <v>86</v>
      </c>
      <c r="B64" s="6">
        <v>2022</v>
      </c>
      <c r="C64" s="16" t="s">
        <v>310</v>
      </c>
      <c r="D64" s="3" t="s">
        <v>79</v>
      </c>
      <c r="E64" s="5" t="s">
        <v>25</v>
      </c>
      <c r="F64" s="5" t="s">
        <v>26</v>
      </c>
      <c r="G64" s="5" t="s">
        <v>80</v>
      </c>
      <c r="H64" s="2" t="s">
        <v>38</v>
      </c>
      <c r="I64" s="2" t="s">
        <v>38</v>
      </c>
      <c r="J64" s="2" t="s">
        <v>39</v>
      </c>
      <c r="K64" s="17" t="s">
        <v>313</v>
      </c>
      <c r="L64" s="10">
        <v>804.75</v>
      </c>
      <c r="M64" s="39" t="s">
        <v>60</v>
      </c>
      <c r="N64" s="41" t="s">
        <v>314</v>
      </c>
      <c r="O64" s="12">
        <v>44662</v>
      </c>
    </row>
    <row r="65" spans="1:15" ht="26.25" customHeight="1" x14ac:dyDescent="0.25">
      <c r="A65" s="6" t="s">
        <v>86</v>
      </c>
      <c r="B65" s="6">
        <v>2022</v>
      </c>
      <c r="C65" s="16" t="s">
        <v>315</v>
      </c>
      <c r="D65" s="3" t="s">
        <v>209</v>
      </c>
      <c r="E65" s="5" t="s">
        <v>25</v>
      </c>
      <c r="F65" s="5" t="s">
        <v>26</v>
      </c>
      <c r="G65" s="5" t="s">
        <v>50</v>
      </c>
      <c r="H65" s="2" t="s">
        <v>38</v>
      </c>
      <c r="I65" s="2" t="s">
        <v>38</v>
      </c>
      <c r="J65" s="2" t="s">
        <v>39</v>
      </c>
      <c r="K65" s="8" t="s">
        <v>48</v>
      </c>
      <c r="L65" s="10">
        <v>1100</v>
      </c>
      <c r="M65" s="39" t="s">
        <v>0</v>
      </c>
      <c r="N65" s="36" t="s">
        <v>316</v>
      </c>
      <c r="O65" s="12">
        <v>44662</v>
      </c>
    </row>
    <row r="66" spans="1:15" ht="33" customHeight="1" x14ac:dyDescent="0.25">
      <c r="A66" s="6" t="s">
        <v>86</v>
      </c>
      <c r="B66" s="6">
        <v>2022</v>
      </c>
      <c r="C66" s="16" t="s">
        <v>317</v>
      </c>
      <c r="D66" s="2" t="s">
        <v>66</v>
      </c>
      <c r="E66" s="5" t="s">
        <v>25</v>
      </c>
      <c r="F66" s="5" t="s">
        <v>65</v>
      </c>
      <c r="G66" s="5" t="s">
        <v>64</v>
      </c>
      <c r="H66" s="2" t="s">
        <v>38</v>
      </c>
      <c r="I66" s="2" t="s">
        <v>38</v>
      </c>
      <c r="J66" s="2" t="s">
        <v>39</v>
      </c>
      <c r="K66" s="17" t="s">
        <v>280</v>
      </c>
      <c r="L66" s="10">
        <v>63.18</v>
      </c>
      <c r="M66" s="39" t="s">
        <v>63</v>
      </c>
      <c r="N66" s="36" t="s">
        <v>268</v>
      </c>
      <c r="O66" s="12">
        <v>44665</v>
      </c>
    </row>
    <row r="67" spans="1:15" ht="32.25" customHeight="1" x14ac:dyDescent="0.25">
      <c r="A67" s="6" t="s">
        <v>86</v>
      </c>
      <c r="B67" s="6">
        <v>2022</v>
      </c>
      <c r="C67" s="16" t="s">
        <v>317</v>
      </c>
      <c r="D67" s="2" t="s">
        <v>66</v>
      </c>
      <c r="E67" s="5" t="s">
        <v>25</v>
      </c>
      <c r="F67" s="5" t="s">
        <v>65</v>
      </c>
      <c r="G67" s="5" t="s">
        <v>64</v>
      </c>
      <c r="H67" s="2" t="s">
        <v>38</v>
      </c>
      <c r="I67" s="2" t="s">
        <v>38</v>
      </c>
      <c r="J67" s="2" t="s">
        <v>39</v>
      </c>
      <c r="K67" s="17" t="s">
        <v>281</v>
      </c>
      <c r="L67" s="10">
        <v>20.38</v>
      </c>
      <c r="M67" s="39" t="s">
        <v>63</v>
      </c>
      <c r="N67" s="36" t="s">
        <v>268</v>
      </c>
      <c r="O67" s="12">
        <v>44665</v>
      </c>
    </row>
    <row r="68" spans="1:15" ht="26.25" customHeight="1" x14ac:dyDescent="0.25">
      <c r="A68" s="6" t="s">
        <v>86</v>
      </c>
      <c r="B68" s="6">
        <v>2022</v>
      </c>
      <c r="C68" s="16" t="s">
        <v>318</v>
      </c>
      <c r="D68" s="2" t="s">
        <v>269</v>
      </c>
      <c r="E68" s="5" t="s">
        <v>4</v>
      </c>
      <c r="F68" s="5" t="s">
        <v>275</v>
      </c>
      <c r="G68" s="2" t="s">
        <v>38</v>
      </c>
      <c r="H68" s="2" t="s">
        <v>38</v>
      </c>
      <c r="I68" s="43" t="s">
        <v>93</v>
      </c>
      <c r="J68" s="2" t="s">
        <v>39</v>
      </c>
      <c r="K68" s="8" t="s">
        <v>283</v>
      </c>
      <c r="L68" s="10">
        <v>5000</v>
      </c>
      <c r="M68" s="39" t="s">
        <v>60</v>
      </c>
      <c r="N68" s="36" t="s">
        <v>38</v>
      </c>
      <c r="O68" s="12">
        <v>44665</v>
      </c>
    </row>
    <row r="69" spans="1:15" ht="26.25" customHeight="1" x14ac:dyDescent="0.25">
      <c r="A69" s="6" t="s">
        <v>86</v>
      </c>
      <c r="B69" s="6">
        <v>2022</v>
      </c>
      <c r="C69" s="16" t="s">
        <v>319</v>
      </c>
      <c r="D69" s="2" t="s">
        <v>278</v>
      </c>
      <c r="E69" s="5" t="s">
        <v>25</v>
      </c>
      <c r="F69" s="5" t="s">
        <v>276</v>
      </c>
      <c r="G69" s="5" t="s">
        <v>277</v>
      </c>
      <c r="H69" s="2" t="s">
        <v>38</v>
      </c>
      <c r="I69" s="2" t="s">
        <v>38</v>
      </c>
      <c r="J69" s="2" t="s">
        <v>39</v>
      </c>
      <c r="K69" s="8" t="s">
        <v>284</v>
      </c>
      <c r="L69" s="10">
        <v>8274.26</v>
      </c>
      <c r="M69" s="39" t="s">
        <v>0</v>
      </c>
      <c r="N69" s="36" t="s">
        <v>38</v>
      </c>
      <c r="O69" s="12">
        <v>44665</v>
      </c>
    </row>
    <row r="70" spans="1:15" ht="38.25" customHeight="1" x14ac:dyDescent="0.25">
      <c r="A70" s="6" t="s">
        <v>86</v>
      </c>
      <c r="B70" s="6">
        <v>2022</v>
      </c>
      <c r="C70" s="16" t="s">
        <v>320</v>
      </c>
      <c r="D70" s="2" t="s">
        <v>272</v>
      </c>
      <c r="E70" s="5" t="s">
        <v>25</v>
      </c>
      <c r="F70" s="5" t="s">
        <v>34</v>
      </c>
      <c r="G70" s="5" t="s">
        <v>273</v>
      </c>
      <c r="H70" s="2" t="s">
        <v>38</v>
      </c>
      <c r="I70" s="2" t="s">
        <v>38</v>
      </c>
      <c r="J70" s="2" t="s">
        <v>39</v>
      </c>
      <c r="K70" s="17" t="s">
        <v>274</v>
      </c>
      <c r="L70" s="10">
        <v>59.59</v>
      </c>
      <c r="M70" s="39" t="s">
        <v>60</v>
      </c>
      <c r="N70" s="36" t="s">
        <v>38</v>
      </c>
      <c r="O70" s="12">
        <v>44669</v>
      </c>
    </row>
    <row r="71" spans="1:15" ht="26.25" customHeight="1" x14ac:dyDescent="0.25">
      <c r="A71" s="6" t="s">
        <v>86</v>
      </c>
      <c r="B71" s="6">
        <v>2022</v>
      </c>
      <c r="C71" s="16" t="s">
        <v>321</v>
      </c>
      <c r="D71" s="2" t="s">
        <v>32</v>
      </c>
      <c r="E71" s="5" t="s">
        <v>4</v>
      </c>
      <c r="F71" s="5" t="s">
        <v>96</v>
      </c>
      <c r="G71" s="2" t="s">
        <v>38</v>
      </c>
      <c r="H71" s="2" t="s">
        <v>38</v>
      </c>
      <c r="I71" s="43" t="s">
        <v>93</v>
      </c>
      <c r="J71" s="2" t="s">
        <v>234</v>
      </c>
      <c r="K71" s="8" t="s">
        <v>254</v>
      </c>
      <c r="L71" s="10">
        <v>500</v>
      </c>
      <c r="M71" s="39" t="s">
        <v>60</v>
      </c>
      <c r="N71" s="36" t="s">
        <v>38</v>
      </c>
      <c r="O71" s="12">
        <v>44669</v>
      </c>
    </row>
    <row r="72" spans="1:15" ht="31.5" customHeight="1" x14ac:dyDescent="0.25">
      <c r="A72" s="6" t="s">
        <v>86</v>
      </c>
      <c r="B72" s="6">
        <v>2022</v>
      </c>
      <c r="C72" s="16" t="s">
        <v>322</v>
      </c>
      <c r="D72" s="3" t="s">
        <v>205</v>
      </c>
      <c r="E72" s="5" t="s">
        <v>25</v>
      </c>
      <c r="F72" s="5" t="s">
        <v>26</v>
      </c>
      <c r="G72" s="5" t="s">
        <v>71</v>
      </c>
      <c r="H72" s="2" t="s">
        <v>38</v>
      </c>
      <c r="I72" s="2" t="s">
        <v>38</v>
      </c>
      <c r="J72" s="2" t="s">
        <v>39</v>
      </c>
      <c r="K72" s="17" t="s">
        <v>75</v>
      </c>
      <c r="L72" s="10">
        <v>375.9</v>
      </c>
      <c r="M72" s="39" t="s">
        <v>0</v>
      </c>
      <c r="N72" s="36" t="s">
        <v>38</v>
      </c>
      <c r="O72" s="12">
        <v>44669</v>
      </c>
    </row>
    <row r="73" spans="1:15" ht="36" customHeight="1" x14ac:dyDescent="0.25">
      <c r="A73" s="6" t="s">
        <v>86</v>
      </c>
      <c r="B73" s="6">
        <v>2022</v>
      </c>
      <c r="C73" s="16" t="s">
        <v>323</v>
      </c>
      <c r="D73" s="2" t="s">
        <v>32</v>
      </c>
      <c r="E73" s="5" t="s">
        <v>36</v>
      </c>
      <c r="F73" s="5" t="s">
        <v>37</v>
      </c>
      <c r="G73" s="2" t="s">
        <v>38</v>
      </c>
      <c r="H73" s="2">
        <v>2</v>
      </c>
      <c r="I73" s="5" t="s">
        <v>713</v>
      </c>
      <c r="J73" s="2" t="s">
        <v>39</v>
      </c>
      <c r="K73" s="17" t="s">
        <v>334</v>
      </c>
      <c r="L73" s="10">
        <v>1759.25</v>
      </c>
      <c r="M73" s="39" t="s">
        <v>0</v>
      </c>
      <c r="N73" s="36" t="s">
        <v>329</v>
      </c>
      <c r="O73" s="12">
        <v>44671</v>
      </c>
    </row>
    <row r="74" spans="1:15" ht="33" customHeight="1" x14ac:dyDescent="0.25">
      <c r="A74" s="6" t="s">
        <v>86</v>
      </c>
      <c r="B74" s="6">
        <v>2022</v>
      </c>
      <c r="C74" s="16" t="s">
        <v>317</v>
      </c>
      <c r="D74" s="3" t="s">
        <v>206</v>
      </c>
      <c r="E74" s="5" t="s">
        <v>25</v>
      </c>
      <c r="F74" s="5" t="s">
        <v>65</v>
      </c>
      <c r="G74" s="5" t="s">
        <v>64</v>
      </c>
      <c r="H74" s="2" t="s">
        <v>38</v>
      </c>
      <c r="I74" s="2" t="s">
        <v>38</v>
      </c>
      <c r="J74" s="2" t="s">
        <v>39</v>
      </c>
      <c r="K74" s="17" t="s">
        <v>67</v>
      </c>
      <c r="L74" s="10">
        <v>1275.01</v>
      </c>
      <c r="M74" s="39" t="s">
        <v>0</v>
      </c>
      <c r="N74" s="36" t="s">
        <v>184</v>
      </c>
      <c r="O74" s="12">
        <v>44671</v>
      </c>
    </row>
    <row r="75" spans="1:15" ht="43.5" customHeight="1" x14ac:dyDescent="0.25">
      <c r="A75" s="6" t="s">
        <v>86</v>
      </c>
      <c r="B75" s="6">
        <v>2022</v>
      </c>
      <c r="C75" s="16" t="s">
        <v>322</v>
      </c>
      <c r="D75" s="3" t="s">
        <v>205</v>
      </c>
      <c r="E75" s="5" t="s">
        <v>25</v>
      </c>
      <c r="F75" s="5" t="s">
        <v>26</v>
      </c>
      <c r="G75" s="5" t="s">
        <v>70</v>
      </c>
      <c r="H75" s="2" t="s">
        <v>38</v>
      </c>
      <c r="I75" s="2" t="s">
        <v>38</v>
      </c>
      <c r="J75" s="2" t="s">
        <v>39</v>
      </c>
      <c r="K75" s="17" t="s">
        <v>327</v>
      </c>
      <c r="L75" s="10">
        <v>1830.35</v>
      </c>
      <c r="M75" s="39" t="s">
        <v>0</v>
      </c>
      <c r="N75" s="36" t="s">
        <v>38</v>
      </c>
      <c r="O75" s="12">
        <v>44671</v>
      </c>
    </row>
    <row r="76" spans="1:15" ht="26.25" customHeight="1" x14ac:dyDescent="0.25">
      <c r="A76" s="6" t="s">
        <v>86</v>
      </c>
      <c r="B76" s="6">
        <v>2022</v>
      </c>
      <c r="C76" s="16" t="s">
        <v>39</v>
      </c>
      <c r="D76" s="2" t="s">
        <v>62</v>
      </c>
      <c r="E76" s="2" t="s">
        <v>38</v>
      </c>
      <c r="F76" s="2" t="s">
        <v>38</v>
      </c>
      <c r="G76" s="2" t="s">
        <v>38</v>
      </c>
      <c r="H76" s="2" t="s">
        <v>38</v>
      </c>
      <c r="I76" s="2" t="s">
        <v>38</v>
      </c>
      <c r="J76" s="2" t="s">
        <v>444</v>
      </c>
      <c r="K76" s="8" t="s">
        <v>61</v>
      </c>
      <c r="L76" s="9">
        <v>140</v>
      </c>
      <c r="M76" s="40" t="s">
        <v>59</v>
      </c>
      <c r="N76" s="36" t="s">
        <v>38</v>
      </c>
      <c r="O76" s="12">
        <v>44671</v>
      </c>
    </row>
    <row r="77" spans="1:15" ht="26.25" customHeight="1" x14ac:dyDescent="0.25">
      <c r="A77" s="6" t="s">
        <v>86</v>
      </c>
      <c r="B77" s="6">
        <v>2022</v>
      </c>
      <c r="C77" s="16" t="s">
        <v>39</v>
      </c>
      <c r="D77" s="2" t="s">
        <v>62</v>
      </c>
      <c r="E77" s="2" t="s">
        <v>38</v>
      </c>
      <c r="F77" s="2" t="s">
        <v>38</v>
      </c>
      <c r="G77" s="2" t="s">
        <v>38</v>
      </c>
      <c r="H77" s="2" t="s">
        <v>38</v>
      </c>
      <c r="I77" s="2" t="s">
        <v>38</v>
      </c>
      <c r="J77" s="2" t="s">
        <v>444</v>
      </c>
      <c r="K77" s="8" t="s">
        <v>61</v>
      </c>
      <c r="L77" s="9">
        <v>140</v>
      </c>
      <c r="M77" s="40" t="s">
        <v>59</v>
      </c>
      <c r="N77" s="36" t="s">
        <v>38</v>
      </c>
      <c r="O77" s="12">
        <v>44671</v>
      </c>
    </row>
    <row r="78" spans="1:15" ht="26.25" customHeight="1" x14ac:dyDescent="0.25">
      <c r="A78" s="6" t="s">
        <v>86</v>
      </c>
      <c r="B78" s="6">
        <v>2022</v>
      </c>
      <c r="C78" s="16" t="s">
        <v>39</v>
      </c>
      <c r="D78" s="2" t="s">
        <v>62</v>
      </c>
      <c r="E78" s="2" t="s">
        <v>38</v>
      </c>
      <c r="F78" s="2" t="s">
        <v>38</v>
      </c>
      <c r="G78" s="2" t="s">
        <v>38</v>
      </c>
      <c r="H78" s="2" t="s">
        <v>38</v>
      </c>
      <c r="I78" s="2" t="s">
        <v>38</v>
      </c>
      <c r="J78" s="2" t="s">
        <v>444</v>
      </c>
      <c r="K78" s="8" t="s">
        <v>61</v>
      </c>
      <c r="L78" s="9">
        <v>140</v>
      </c>
      <c r="M78" s="40" t="s">
        <v>59</v>
      </c>
      <c r="N78" s="36" t="s">
        <v>38</v>
      </c>
      <c r="O78" s="12">
        <v>44671</v>
      </c>
    </row>
    <row r="79" spans="1:15" ht="31.5" customHeight="1" x14ac:dyDescent="0.25">
      <c r="A79" s="6" t="s">
        <v>86</v>
      </c>
      <c r="B79" s="6">
        <v>2022</v>
      </c>
      <c r="C79" s="16" t="s">
        <v>323</v>
      </c>
      <c r="D79" s="2" t="s">
        <v>3</v>
      </c>
      <c r="E79" s="5" t="s">
        <v>36</v>
      </c>
      <c r="F79" s="5" t="s">
        <v>40</v>
      </c>
      <c r="G79" s="2" t="s">
        <v>38</v>
      </c>
      <c r="H79" s="2">
        <v>2</v>
      </c>
      <c r="I79" s="5" t="s">
        <v>713</v>
      </c>
      <c r="J79" s="2" t="s">
        <v>39</v>
      </c>
      <c r="K79" s="17" t="s">
        <v>335</v>
      </c>
      <c r="L79" s="10">
        <v>871.5</v>
      </c>
      <c r="M79" s="39" t="s">
        <v>60</v>
      </c>
      <c r="N79" s="36" t="s">
        <v>38</v>
      </c>
      <c r="O79" s="12">
        <v>44678</v>
      </c>
    </row>
    <row r="80" spans="1:15" ht="34.5" customHeight="1" x14ac:dyDescent="0.25">
      <c r="A80" s="6" t="s">
        <v>86</v>
      </c>
      <c r="B80" s="6">
        <v>2022</v>
      </c>
      <c r="C80" s="16" t="s">
        <v>319</v>
      </c>
      <c r="D80" s="3" t="s">
        <v>279</v>
      </c>
      <c r="E80" s="5" t="s">
        <v>25</v>
      </c>
      <c r="F80" s="5" t="s">
        <v>276</v>
      </c>
      <c r="G80" s="5" t="s">
        <v>277</v>
      </c>
      <c r="H80" s="2" t="s">
        <v>38</v>
      </c>
      <c r="I80" s="2" t="s">
        <v>38</v>
      </c>
      <c r="J80" s="2" t="s">
        <v>39</v>
      </c>
      <c r="K80" s="17" t="s">
        <v>443</v>
      </c>
      <c r="L80" s="10">
        <v>80.39</v>
      </c>
      <c r="M80" s="39" t="s">
        <v>328</v>
      </c>
      <c r="N80" s="36" t="s">
        <v>38</v>
      </c>
      <c r="O80" s="12">
        <v>44680</v>
      </c>
    </row>
    <row r="81" spans="1:15" s="33" customFormat="1" ht="26.25" customHeight="1" x14ac:dyDescent="0.25">
      <c r="A81" s="26" t="s">
        <v>30</v>
      </c>
      <c r="B81" s="26">
        <v>2022</v>
      </c>
      <c r="C81" s="27" t="s">
        <v>39</v>
      </c>
      <c r="D81" s="28" t="s">
        <v>21</v>
      </c>
      <c r="E81" s="29" t="s">
        <v>25</v>
      </c>
      <c r="F81" s="29" t="s">
        <v>34</v>
      </c>
      <c r="G81" s="29" t="s">
        <v>33</v>
      </c>
      <c r="H81" s="28" t="s">
        <v>38</v>
      </c>
      <c r="I81" s="28" t="s">
        <v>38</v>
      </c>
      <c r="J81" s="50" t="s">
        <v>39</v>
      </c>
      <c r="K81" s="30" t="s">
        <v>35</v>
      </c>
      <c r="L81" s="31">
        <f>95</f>
        <v>95</v>
      </c>
      <c r="M81" s="38" t="s">
        <v>59</v>
      </c>
      <c r="N81" s="35" t="s">
        <v>38</v>
      </c>
      <c r="O81" s="32">
        <v>44684</v>
      </c>
    </row>
    <row r="82" spans="1:15" ht="26.25" customHeight="1" x14ac:dyDescent="0.25">
      <c r="A82" s="6" t="s">
        <v>30</v>
      </c>
      <c r="B82" s="6">
        <v>2022</v>
      </c>
      <c r="C82" s="16" t="s">
        <v>39</v>
      </c>
      <c r="D82" s="2" t="s">
        <v>21</v>
      </c>
      <c r="E82" s="5" t="s">
        <v>25</v>
      </c>
      <c r="F82" s="5" t="s">
        <v>34</v>
      </c>
      <c r="G82" s="5" t="s">
        <v>33</v>
      </c>
      <c r="H82" s="2" t="s">
        <v>38</v>
      </c>
      <c r="I82" s="2" t="s">
        <v>38</v>
      </c>
      <c r="J82" s="2" t="s">
        <v>39</v>
      </c>
      <c r="K82" s="8" t="s">
        <v>82</v>
      </c>
      <c r="L82" s="9">
        <f>5.75</f>
        <v>5.75</v>
      </c>
      <c r="M82" s="40" t="s">
        <v>59</v>
      </c>
      <c r="N82" s="37" t="s">
        <v>38</v>
      </c>
      <c r="O82" s="11">
        <v>44684</v>
      </c>
    </row>
    <row r="83" spans="1:15" ht="26.25" customHeight="1" x14ac:dyDescent="0.25">
      <c r="A83" s="6" t="s">
        <v>30</v>
      </c>
      <c r="B83" s="6">
        <v>2022</v>
      </c>
      <c r="C83" s="16" t="s">
        <v>22</v>
      </c>
      <c r="D83" s="2" t="s">
        <v>32</v>
      </c>
      <c r="E83" s="5" t="s">
        <v>36</v>
      </c>
      <c r="F83" s="5" t="s">
        <v>37</v>
      </c>
      <c r="G83" s="2" t="s">
        <v>38</v>
      </c>
      <c r="H83" s="2">
        <v>2</v>
      </c>
      <c r="I83" s="5" t="s">
        <v>714</v>
      </c>
      <c r="J83" s="2" t="s">
        <v>39</v>
      </c>
      <c r="K83" s="8" t="s">
        <v>337</v>
      </c>
      <c r="L83" s="9">
        <v>2955.67</v>
      </c>
      <c r="M83" s="40" t="s">
        <v>0</v>
      </c>
      <c r="N83" s="36" t="s">
        <v>180</v>
      </c>
      <c r="O83" s="11">
        <v>44686</v>
      </c>
    </row>
    <row r="84" spans="1:15" ht="26.25" customHeight="1" x14ac:dyDescent="0.25">
      <c r="A84" s="6" t="s">
        <v>30</v>
      </c>
      <c r="B84" s="6">
        <v>2022</v>
      </c>
      <c r="C84" s="16" t="s">
        <v>23</v>
      </c>
      <c r="D84" s="2" t="s">
        <v>207</v>
      </c>
      <c r="E84" s="5" t="s">
        <v>25</v>
      </c>
      <c r="F84" s="5" t="s">
        <v>26</v>
      </c>
      <c r="G84" s="5" t="s">
        <v>27</v>
      </c>
      <c r="H84" s="2" t="s">
        <v>38</v>
      </c>
      <c r="I84" s="2" t="s">
        <v>38</v>
      </c>
      <c r="J84" s="2" t="s">
        <v>39</v>
      </c>
      <c r="K84" s="8" t="s">
        <v>44</v>
      </c>
      <c r="L84" s="9">
        <v>134.99</v>
      </c>
      <c r="M84" s="40" t="s">
        <v>0</v>
      </c>
      <c r="N84" s="36" t="s">
        <v>38</v>
      </c>
      <c r="O84" s="11">
        <v>44686</v>
      </c>
    </row>
    <row r="85" spans="1:15" ht="30" customHeight="1" x14ac:dyDescent="0.25">
      <c r="A85" s="6" t="s">
        <v>30</v>
      </c>
      <c r="B85" s="6">
        <v>2022</v>
      </c>
      <c r="C85" s="16" t="s">
        <v>42</v>
      </c>
      <c r="D85" s="3" t="s">
        <v>748</v>
      </c>
      <c r="E85" s="5" t="s">
        <v>25</v>
      </c>
      <c r="F85" s="5" t="s">
        <v>9</v>
      </c>
      <c r="G85" s="5" t="s">
        <v>43</v>
      </c>
      <c r="H85" s="2" t="s">
        <v>38</v>
      </c>
      <c r="I85" s="2" t="s">
        <v>38</v>
      </c>
      <c r="J85" s="2" t="s">
        <v>39</v>
      </c>
      <c r="K85" s="8" t="s">
        <v>46</v>
      </c>
      <c r="L85" s="9">
        <v>6980</v>
      </c>
      <c r="M85" s="40" t="s">
        <v>60</v>
      </c>
      <c r="N85" s="36" t="s">
        <v>181</v>
      </c>
      <c r="O85" s="11">
        <v>44686</v>
      </c>
    </row>
    <row r="86" spans="1:15" ht="34.5" customHeight="1" x14ac:dyDescent="0.25">
      <c r="A86" s="6" t="s">
        <v>30</v>
      </c>
      <c r="B86" s="6">
        <v>2022</v>
      </c>
      <c r="C86" s="16" t="s">
        <v>45</v>
      </c>
      <c r="D86" s="3" t="s">
        <v>208</v>
      </c>
      <c r="E86" s="5" t="s">
        <v>25</v>
      </c>
      <c r="F86" s="5" t="s">
        <v>26</v>
      </c>
      <c r="G86" s="5" t="s">
        <v>70</v>
      </c>
      <c r="H86" s="2" t="s">
        <v>38</v>
      </c>
      <c r="I86" s="2" t="s">
        <v>38</v>
      </c>
      <c r="J86" s="2" t="s">
        <v>39</v>
      </c>
      <c r="K86" s="8" t="s">
        <v>47</v>
      </c>
      <c r="L86" s="9">
        <v>352.97</v>
      </c>
      <c r="M86" s="40" t="s">
        <v>0</v>
      </c>
      <c r="N86" s="36" t="s">
        <v>38</v>
      </c>
      <c r="O86" s="11">
        <v>44687</v>
      </c>
    </row>
    <row r="87" spans="1:15" ht="32.25" customHeight="1" x14ac:dyDescent="0.25">
      <c r="A87" s="6" t="s">
        <v>30</v>
      </c>
      <c r="B87" s="6">
        <v>2022</v>
      </c>
      <c r="C87" s="16" t="s">
        <v>49</v>
      </c>
      <c r="D87" s="3" t="s">
        <v>209</v>
      </c>
      <c r="E87" s="5" t="s">
        <v>25</v>
      </c>
      <c r="F87" s="5" t="s">
        <v>26</v>
      </c>
      <c r="G87" s="5" t="s">
        <v>50</v>
      </c>
      <c r="H87" s="2" t="s">
        <v>38</v>
      </c>
      <c r="I87" s="2" t="s">
        <v>38</v>
      </c>
      <c r="J87" s="2" t="s">
        <v>39</v>
      </c>
      <c r="K87" s="8" t="s">
        <v>48</v>
      </c>
      <c r="L87" s="9">
        <v>1100</v>
      </c>
      <c r="M87" s="40" t="s">
        <v>0</v>
      </c>
      <c r="N87" s="36" t="s">
        <v>265</v>
      </c>
      <c r="O87" s="11">
        <v>44691</v>
      </c>
    </row>
    <row r="88" spans="1:15" ht="26.25" customHeight="1" x14ac:dyDescent="0.25">
      <c r="A88" s="6" t="s">
        <v>30</v>
      </c>
      <c r="B88" s="6">
        <v>2022</v>
      </c>
      <c r="C88" s="16" t="s">
        <v>22</v>
      </c>
      <c r="D88" s="2" t="s">
        <v>3</v>
      </c>
      <c r="E88" s="5" t="s">
        <v>36</v>
      </c>
      <c r="F88" s="5" t="s">
        <v>40</v>
      </c>
      <c r="G88" s="2" t="s">
        <v>38</v>
      </c>
      <c r="H88" s="2">
        <v>2</v>
      </c>
      <c r="I88" s="5" t="s">
        <v>714</v>
      </c>
      <c r="J88" s="2" t="s">
        <v>39</v>
      </c>
      <c r="K88" s="8" t="s">
        <v>336</v>
      </c>
      <c r="L88" s="9">
        <v>871.5</v>
      </c>
      <c r="M88" s="40" t="s">
        <v>60</v>
      </c>
      <c r="N88" s="36" t="s">
        <v>38</v>
      </c>
      <c r="O88" s="11">
        <v>44692</v>
      </c>
    </row>
    <row r="89" spans="1:15" ht="36" customHeight="1" x14ac:dyDescent="0.25">
      <c r="A89" s="6" t="s">
        <v>30</v>
      </c>
      <c r="B89" s="6">
        <v>2022</v>
      </c>
      <c r="C89" s="16" t="s">
        <v>51</v>
      </c>
      <c r="D89" s="2" t="s">
        <v>32</v>
      </c>
      <c r="E89" s="5" t="s">
        <v>36</v>
      </c>
      <c r="F89" s="5" t="s">
        <v>37</v>
      </c>
      <c r="G89" s="2" t="s">
        <v>38</v>
      </c>
      <c r="H89" s="2">
        <v>2</v>
      </c>
      <c r="I89" s="5" t="s">
        <v>715</v>
      </c>
      <c r="J89" s="2" t="s">
        <v>39</v>
      </c>
      <c r="K89" s="17" t="s">
        <v>77</v>
      </c>
      <c r="L89" s="9">
        <v>1025.01</v>
      </c>
      <c r="M89" s="40" t="s">
        <v>0</v>
      </c>
      <c r="N89" s="36" t="s">
        <v>182</v>
      </c>
      <c r="O89" s="11">
        <v>44693</v>
      </c>
    </row>
    <row r="90" spans="1:15" ht="30" customHeight="1" x14ac:dyDescent="0.25">
      <c r="A90" s="6" t="s">
        <v>30</v>
      </c>
      <c r="B90" s="6">
        <v>2022</v>
      </c>
      <c r="C90" s="16" t="s">
        <v>22</v>
      </c>
      <c r="D90" s="2" t="s">
        <v>3</v>
      </c>
      <c r="E90" s="5" t="s">
        <v>36</v>
      </c>
      <c r="F90" s="5" t="s">
        <v>40</v>
      </c>
      <c r="G90" s="2" t="s">
        <v>38</v>
      </c>
      <c r="H90" s="2">
        <v>2</v>
      </c>
      <c r="I90" s="5" t="s">
        <v>714</v>
      </c>
      <c r="J90" s="2" t="s">
        <v>39</v>
      </c>
      <c r="K90" s="17" t="s">
        <v>338</v>
      </c>
      <c r="L90" s="9">
        <v>290.5</v>
      </c>
      <c r="M90" s="40" t="s">
        <v>60</v>
      </c>
      <c r="N90" s="36" t="s">
        <v>38</v>
      </c>
      <c r="O90" s="11">
        <v>44693</v>
      </c>
    </row>
    <row r="91" spans="1:15" ht="34.5" customHeight="1" x14ac:dyDescent="0.25">
      <c r="A91" s="6" t="s">
        <v>30</v>
      </c>
      <c r="B91" s="6">
        <v>2022</v>
      </c>
      <c r="C91" s="16" t="s">
        <v>54</v>
      </c>
      <c r="D91" s="2" t="s">
        <v>55</v>
      </c>
      <c r="E91" s="5" t="s">
        <v>52</v>
      </c>
      <c r="F91" s="5" t="s">
        <v>53</v>
      </c>
      <c r="G91" s="2" t="s">
        <v>38</v>
      </c>
      <c r="H91" s="2">
        <v>4</v>
      </c>
      <c r="I91" s="2" t="s">
        <v>38</v>
      </c>
      <c r="J91" s="2" t="s">
        <v>39</v>
      </c>
      <c r="K91" s="17" t="s">
        <v>56</v>
      </c>
      <c r="L91" s="9">
        <v>4800</v>
      </c>
      <c r="M91" s="40" t="s">
        <v>60</v>
      </c>
      <c r="N91" s="36" t="s">
        <v>183</v>
      </c>
      <c r="O91" s="11">
        <v>44693</v>
      </c>
    </row>
    <row r="92" spans="1:15" ht="30.75" customHeight="1" x14ac:dyDescent="0.25">
      <c r="A92" s="6" t="s">
        <v>30</v>
      </c>
      <c r="B92" s="6">
        <v>2022</v>
      </c>
      <c r="C92" s="16" t="s">
        <v>42</v>
      </c>
      <c r="D92" s="3" t="s">
        <v>748</v>
      </c>
      <c r="E92" s="5" t="s">
        <v>25</v>
      </c>
      <c r="F92" s="5" t="s">
        <v>9</v>
      </c>
      <c r="G92" s="5" t="s">
        <v>57</v>
      </c>
      <c r="H92" s="2" t="s">
        <v>38</v>
      </c>
      <c r="I92" s="2" t="s">
        <v>38</v>
      </c>
      <c r="J92" s="2" t="s">
        <v>39</v>
      </c>
      <c r="K92" s="17" t="s">
        <v>58</v>
      </c>
      <c r="L92" s="10">
        <v>5520</v>
      </c>
      <c r="M92" s="39" t="s">
        <v>60</v>
      </c>
      <c r="N92" s="36" t="s">
        <v>181</v>
      </c>
      <c r="O92" s="12">
        <v>44693</v>
      </c>
    </row>
    <row r="93" spans="1:15" ht="46.5" customHeight="1" x14ac:dyDescent="0.25">
      <c r="A93" s="6" t="s">
        <v>30</v>
      </c>
      <c r="B93" s="6">
        <v>2022</v>
      </c>
      <c r="C93" s="16" t="s">
        <v>72</v>
      </c>
      <c r="D93" s="3" t="s">
        <v>205</v>
      </c>
      <c r="E93" s="5" t="s">
        <v>25</v>
      </c>
      <c r="F93" s="5" t="s">
        <v>26</v>
      </c>
      <c r="G93" s="5" t="s">
        <v>70</v>
      </c>
      <c r="H93" s="2" t="s">
        <v>38</v>
      </c>
      <c r="I93" s="2" t="s">
        <v>38</v>
      </c>
      <c r="J93" s="2" t="s">
        <v>39</v>
      </c>
      <c r="K93" s="17" t="s">
        <v>326</v>
      </c>
      <c r="L93" s="10">
        <v>120</v>
      </c>
      <c r="M93" s="39" t="s">
        <v>0</v>
      </c>
      <c r="N93" s="36" t="s">
        <v>38</v>
      </c>
      <c r="O93" s="12">
        <v>44698</v>
      </c>
    </row>
    <row r="94" spans="1:15" ht="48" customHeight="1" x14ac:dyDescent="0.25">
      <c r="A94" s="6" t="s">
        <v>30</v>
      </c>
      <c r="B94" s="6">
        <v>2022</v>
      </c>
      <c r="C94" s="16" t="s">
        <v>72</v>
      </c>
      <c r="D94" s="3" t="s">
        <v>205</v>
      </c>
      <c r="E94" s="5" t="s">
        <v>25</v>
      </c>
      <c r="F94" s="5" t="s">
        <v>26</v>
      </c>
      <c r="G94" s="5" t="s">
        <v>71</v>
      </c>
      <c r="H94" s="2" t="s">
        <v>38</v>
      </c>
      <c r="I94" s="2" t="s">
        <v>38</v>
      </c>
      <c r="J94" s="2" t="s">
        <v>39</v>
      </c>
      <c r="K94" s="17" t="s">
        <v>75</v>
      </c>
      <c r="L94" s="10">
        <v>383.67</v>
      </c>
      <c r="M94" s="39" t="s">
        <v>0</v>
      </c>
      <c r="N94" s="36" t="s">
        <v>38</v>
      </c>
      <c r="O94" s="12">
        <v>44698</v>
      </c>
    </row>
    <row r="95" spans="1:15" ht="37.5" customHeight="1" x14ac:dyDescent="0.25">
      <c r="A95" s="6" t="s">
        <v>30</v>
      </c>
      <c r="B95" s="6">
        <v>2022</v>
      </c>
      <c r="C95" s="16" t="s">
        <v>73</v>
      </c>
      <c r="D95" s="2" t="s">
        <v>66</v>
      </c>
      <c r="E95" s="5" t="s">
        <v>25</v>
      </c>
      <c r="F95" s="5" t="s">
        <v>65</v>
      </c>
      <c r="G95" s="5" t="s">
        <v>64</v>
      </c>
      <c r="H95" s="2" t="s">
        <v>38</v>
      </c>
      <c r="I95" s="5"/>
      <c r="J95" s="2" t="s">
        <v>39</v>
      </c>
      <c r="K95" s="17" t="s">
        <v>324</v>
      </c>
      <c r="L95" s="9">
        <v>63.18</v>
      </c>
      <c r="M95" s="40" t="s">
        <v>63</v>
      </c>
      <c r="N95" s="36" t="s">
        <v>184</v>
      </c>
      <c r="O95" s="11">
        <v>44699</v>
      </c>
    </row>
    <row r="96" spans="1:15" ht="30" customHeight="1" x14ac:dyDescent="0.25">
      <c r="A96" s="6" t="s">
        <v>30</v>
      </c>
      <c r="B96" s="6">
        <v>2022</v>
      </c>
      <c r="C96" s="16" t="s">
        <v>73</v>
      </c>
      <c r="D96" s="2" t="s">
        <v>66</v>
      </c>
      <c r="E96" s="5" t="s">
        <v>25</v>
      </c>
      <c r="F96" s="5" t="s">
        <v>65</v>
      </c>
      <c r="G96" s="5" t="s">
        <v>64</v>
      </c>
      <c r="H96" s="2" t="s">
        <v>38</v>
      </c>
      <c r="I96" s="5"/>
      <c r="J96" s="2" t="s">
        <v>39</v>
      </c>
      <c r="K96" s="17" t="s">
        <v>434</v>
      </c>
      <c r="L96" s="9">
        <v>20.38</v>
      </c>
      <c r="M96" s="40" t="s">
        <v>63</v>
      </c>
      <c r="N96" s="36" t="s">
        <v>184</v>
      </c>
      <c r="O96" s="11">
        <v>44699</v>
      </c>
    </row>
    <row r="97" spans="1:15" ht="32.25" customHeight="1" x14ac:dyDescent="0.25">
      <c r="A97" s="6" t="s">
        <v>30</v>
      </c>
      <c r="B97" s="6">
        <v>2022</v>
      </c>
      <c r="C97" s="16" t="s">
        <v>76</v>
      </c>
      <c r="D97" s="2" t="s">
        <v>759</v>
      </c>
      <c r="E97" s="2" t="s">
        <v>38</v>
      </c>
      <c r="F97" s="2" t="s">
        <v>38</v>
      </c>
      <c r="G97" s="2" t="s">
        <v>38</v>
      </c>
      <c r="H97" s="2" t="s">
        <v>38</v>
      </c>
      <c r="I97" s="43" t="s">
        <v>68</v>
      </c>
      <c r="J97" s="2" t="s">
        <v>175</v>
      </c>
      <c r="K97" s="17" t="s">
        <v>126</v>
      </c>
      <c r="L97" s="10">
        <v>425</v>
      </c>
      <c r="M97" s="39" t="s">
        <v>60</v>
      </c>
      <c r="N97" s="42" t="s">
        <v>118</v>
      </c>
      <c r="O97" s="12">
        <v>44700</v>
      </c>
    </row>
    <row r="98" spans="1:15" ht="26.25" customHeight="1" x14ac:dyDescent="0.25">
      <c r="A98" s="6" t="s">
        <v>30</v>
      </c>
      <c r="B98" s="6">
        <v>2022</v>
      </c>
      <c r="C98" s="16" t="s">
        <v>39</v>
      </c>
      <c r="D98" s="2" t="s">
        <v>62</v>
      </c>
      <c r="E98" s="2" t="s">
        <v>38</v>
      </c>
      <c r="F98" s="2" t="s">
        <v>38</v>
      </c>
      <c r="G98" s="2" t="s">
        <v>38</v>
      </c>
      <c r="H98" s="2" t="s">
        <v>38</v>
      </c>
      <c r="I98" s="2" t="s">
        <v>38</v>
      </c>
      <c r="J98" s="2" t="s">
        <v>444</v>
      </c>
      <c r="K98" s="8" t="s">
        <v>61</v>
      </c>
      <c r="L98" s="9">
        <v>140</v>
      </c>
      <c r="M98" s="40" t="s">
        <v>59</v>
      </c>
      <c r="N98" s="36" t="s">
        <v>38</v>
      </c>
      <c r="O98" s="11">
        <v>44701</v>
      </c>
    </row>
    <row r="99" spans="1:15" ht="26.25" customHeight="1" x14ac:dyDescent="0.25">
      <c r="A99" s="6" t="s">
        <v>30</v>
      </c>
      <c r="B99" s="6">
        <v>2022</v>
      </c>
      <c r="C99" s="16" t="s">
        <v>39</v>
      </c>
      <c r="D99" s="2" t="s">
        <v>62</v>
      </c>
      <c r="E99" s="2" t="s">
        <v>38</v>
      </c>
      <c r="F99" s="2" t="s">
        <v>38</v>
      </c>
      <c r="G99" s="2" t="s">
        <v>38</v>
      </c>
      <c r="H99" s="2" t="s">
        <v>38</v>
      </c>
      <c r="I99" s="2" t="s">
        <v>38</v>
      </c>
      <c r="J99" s="2" t="s">
        <v>444</v>
      </c>
      <c r="K99" s="8" t="s">
        <v>61</v>
      </c>
      <c r="L99" s="9">
        <v>140</v>
      </c>
      <c r="M99" s="40" t="s">
        <v>59</v>
      </c>
      <c r="N99" s="36" t="s">
        <v>38</v>
      </c>
      <c r="O99" s="11">
        <v>44701</v>
      </c>
    </row>
    <row r="100" spans="1:15" ht="26.25" customHeight="1" x14ac:dyDescent="0.25">
      <c r="A100" s="6" t="s">
        <v>30</v>
      </c>
      <c r="B100" s="6">
        <v>2022</v>
      </c>
      <c r="C100" s="16" t="s">
        <v>39</v>
      </c>
      <c r="D100" s="2" t="s">
        <v>62</v>
      </c>
      <c r="E100" s="2" t="s">
        <v>38</v>
      </c>
      <c r="F100" s="2" t="s">
        <v>38</v>
      </c>
      <c r="G100" s="2" t="s">
        <v>38</v>
      </c>
      <c r="H100" s="2" t="s">
        <v>38</v>
      </c>
      <c r="I100" s="2" t="s">
        <v>38</v>
      </c>
      <c r="J100" s="2" t="s">
        <v>444</v>
      </c>
      <c r="K100" s="8" t="s">
        <v>61</v>
      </c>
      <c r="L100" s="9">
        <v>140</v>
      </c>
      <c r="M100" s="40" t="s">
        <v>59</v>
      </c>
      <c r="N100" s="36" t="s">
        <v>38</v>
      </c>
      <c r="O100" s="11">
        <v>44701</v>
      </c>
    </row>
    <row r="101" spans="1:15" ht="48.75" customHeight="1" x14ac:dyDescent="0.25">
      <c r="A101" s="6" t="s">
        <v>30</v>
      </c>
      <c r="B101" s="6">
        <v>2022</v>
      </c>
      <c r="C101" s="16" t="s">
        <v>76</v>
      </c>
      <c r="D101" s="2" t="s">
        <v>759</v>
      </c>
      <c r="E101" s="2" t="s">
        <v>38</v>
      </c>
      <c r="F101" s="2" t="s">
        <v>38</v>
      </c>
      <c r="G101" s="2" t="s">
        <v>38</v>
      </c>
      <c r="H101" s="2" t="s">
        <v>38</v>
      </c>
      <c r="I101" s="43" t="s">
        <v>68</v>
      </c>
      <c r="J101" s="2" t="s">
        <v>175</v>
      </c>
      <c r="K101" s="17" t="s">
        <v>120</v>
      </c>
      <c r="L101" s="10">
        <v>400</v>
      </c>
      <c r="M101" s="39" t="s">
        <v>60</v>
      </c>
      <c r="N101" s="47" t="s">
        <v>128</v>
      </c>
      <c r="O101" s="12">
        <v>44704</v>
      </c>
    </row>
    <row r="102" spans="1:15" ht="51.75" customHeight="1" x14ac:dyDescent="0.25">
      <c r="A102" s="6" t="s">
        <v>30</v>
      </c>
      <c r="B102" s="6">
        <v>2022</v>
      </c>
      <c r="C102" s="16" t="s">
        <v>76</v>
      </c>
      <c r="D102" s="2" t="s">
        <v>759</v>
      </c>
      <c r="E102" s="2" t="s">
        <v>38</v>
      </c>
      <c r="F102" s="2" t="s">
        <v>38</v>
      </c>
      <c r="G102" s="2" t="s">
        <v>38</v>
      </c>
      <c r="H102" s="2" t="s">
        <v>38</v>
      </c>
      <c r="I102" s="43" t="s">
        <v>68</v>
      </c>
      <c r="J102" s="2" t="s">
        <v>175</v>
      </c>
      <c r="K102" s="17" t="s">
        <v>121</v>
      </c>
      <c r="L102" s="10">
        <v>300</v>
      </c>
      <c r="M102" s="39" t="s">
        <v>60</v>
      </c>
      <c r="N102" s="44" t="s">
        <v>127</v>
      </c>
      <c r="O102" s="12">
        <v>44704</v>
      </c>
    </row>
    <row r="103" spans="1:15" ht="36" customHeight="1" x14ac:dyDescent="0.25">
      <c r="A103" s="6" t="s">
        <v>30</v>
      </c>
      <c r="B103" s="6">
        <v>2022</v>
      </c>
      <c r="C103" s="16" t="s">
        <v>51</v>
      </c>
      <c r="D103" s="2" t="s">
        <v>3</v>
      </c>
      <c r="E103" s="5" t="s">
        <v>36</v>
      </c>
      <c r="F103" s="5" t="s">
        <v>40</v>
      </c>
      <c r="G103" s="2" t="s">
        <v>38</v>
      </c>
      <c r="H103" s="2">
        <v>2</v>
      </c>
      <c r="I103" s="5" t="s">
        <v>715</v>
      </c>
      <c r="J103" s="2" t="s">
        <v>39</v>
      </c>
      <c r="K103" s="17" t="s">
        <v>330</v>
      </c>
      <c r="L103" s="9">
        <v>871.5</v>
      </c>
      <c r="M103" s="40" t="s">
        <v>60</v>
      </c>
      <c r="N103" s="36" t="s">
        <v>38</v>
      </c>
      <c r="O103" s="11">
        <v>44704</v>
      </c>
    </row>
    <row r="104" spans="1:15" ht="33" customHeight="1" x14ac:dyDescent="0.25">
      <c r="A104" s="6" t="s">
        <v>30</v>
      </c>
      <c r="B104" s="6">
        <v>2022</v>
      </c>
      <c r="C104" s="16" t="s">
        <v>73</v>
      </c>
      <c r="D104" s="3" t="s">
        <v>206</v>
      </c>
      <c r="E104" s="5" t="s">
        <v>25</v>
      </c>
      <c r="F104" s="5" t="s">
        <v>65</v>
      </c>
      <c r="G104" s="5" t="s">
        <v>64</v>
      </c>
      <c r="H104" s="2" t="s">
        <v>38</v>
      </c>
      <c r="I104" s="2" t="s">
        <v>38</v>
      </c>
      <c r="J104" s="2" t="s">
        <v>39</v>
      </c>
      <c r="K104" s="17" t="s">
        <v>67</v>
      </c>
      <c r="L104" s="9">
        <v>1275.01</v>
      </c>
      <c r="M104" s="40" t="s">
        <v>0</v>
      </c>
      <c r="N104" s="36" t="s">
        <v>136</v>
      </c>
      <c r="O104" s="11">
        <v>44706</v>
      </c>
    </row>
    <row r="105" spans="1:15" ht="46.5" customHeight="1" x14ac:dyDescent="0.25">
      <c r="A105" s="6" t="s">
        <v>30</v>
      </c>
      <c r="B105" s="6">
        <v>2022</v>
      </c>
      <c r="C105" s="16" t="s">
        <v>78</v>
      </c>
      <c r="D105" s="3" t="s">
        <v>79</v>
      </c>
      <c r="E105" s="5" t="s">
        <v>25</v>
      </c>
      <c r="F105" s="5" t="s">
        <v>26</v>
      </c>
      <c r="G105" s="5" t="s">
        <v>80</v>
      </c>
      <c r="H105" s="2" t="s">
        <v>38</v>
      </c>
      <c r="I105" s="2" t="s">
        <v>38</v>
      </c>
      <c r="J105" s="2" t="s">
        <v>39</v>
      </c>
      <c r="K105" s="17" t="s">
        <v>616</v>
      </c>
      <c r="L105" s="9">
        <v>324</v>
      </c>
      <c r="M105" s="40" t="s">
        <v>60</v>
      </c>
      <c r="N105" s="36" t="s">
        <v>618</v>
      </c>
      <c r="O105" s="11">
        <v>44708</v>
      </c>
    </row>
    <row r="106" spans="1:15" s="25" customFormat="1" ht="26.25" customHeight="1" x14ac:dyDescent="0.25">
      <c r="A106" s="18" t="s">
        <v>74</v>
      </c>
      <c r="B106" s="18">
        <v>2022</v>
      </c>
      <c r="C106" s="34" t="s">
        <v>39</v>
      </c>
      <c r="D106" s="20" t="s">
        <v>21</v>
      </c>
      <c r="E106" s="19" t="s">
        <v>25</v>
      </c>
      <c r="F106" s="19" t="s">
        <v>34</v>
      </c>
      <c r="G106" s="19" t="s">
        <v>33</v>
      </c>
      <c r="H106" s="20" t="s">
        <v>38</v>
      </c>
      <c r="I106" s="20" t="s">
        <v>38</v>
      </c>
      <c r="J106" s="20" t="s">
        <v>39</v>
      </c>
      <c r="K106" s="21" t="s">
        <v>35</v>
      </c>
      <c r="L106" s="22">
        <f>95</f>
        <v>95</v>
      </c>
      <c r="M106" s="46" t="s">
        <v>59</v>
      </c>
      <c r="N106" s="23" t="s">
        <v>38</v>
      </c>
      <c r="O106" s="24">
        <v>44714</v>
      </c>
    </row>
    <row r="107" spans="1:15" ht="26.25" customHeight="1" x14ac:dyDescent="0.25">
      <c r="A107" s="6" t="s">
        <v>74</v>
      </c>
      <c r="B107" s="6">
        <v>2022</v>
      </c>
      <c r="C107" s="16" t="s">
        <v>39</v>
      </c>
      <c r="D107" s="2" t="s">
        <v>21</v>
      </c>
      <c r="E107" s="5" t="s">
        <v>25</v>
      </c>
      <c r="F107" s="5" t="s">
        <v>34</v>
      </c>
      <c r="G107" s="5" t="s">
        <v>33</v>
      </c>
      <c r="H107" s="2" t="s">
        <v>38</v>
      </c>
      <c r="I107" s="2" t="s">
        <v>38</v>
      </c>
      <c r="J107" s="2" t="s">
        <v>39</v>
      </c>
      <c r="K107" s="8" t="s">
        <v>82</v>
      </c>
      <c r="L107" s="9">
        <v>13.1</v>
      </c>
      <c r="M107" s="40" t="s">
        <v>59</v>
      </c>
      <c r="N107" s="37" t="s">
        <v>38</v>
      </c>
      <c r="O107" s="11">
        <v>44714</v>
      </c>
    </row>
    <row r="108" spans="1:15" ht="37.5" customHeight="1" x14ac:dyDescent="0.25">
      <c r="A108" s="6" t="s">
        <v>74</v>
      </c>
      <c r="B108" s="6">
        <v>2022</v>
      </c>
      <c r="C108" s="16" t="s">
        <v>113</v>
      </c>
      <c r="D108" s="3" t="s">
        <v>115</v>
      </c>
      <c r="E108" s="5" t="s">
        <v>25</v>
      </c>
      <c r="F108" s="5" t="s">
        <v>34</v>
      </c>
      <c r="G108" s="5" t="s">
        <v>33</v>
      </c>
      <c r="H108" s="2" t="s">
        <v>38</v>
      </c>
      <c r="I108" s="2" t="s">
        <v>38</v>
      </c>
      <c r="J108" s="2" t="s">
        <v>39</v>
      </c>
      <c r="K108" s="17" t="s">
        <v>114</v>
      </c>
      <c r="L108" s="10">
        <f>273.98</f>
        <v>273.98</v>
      </c>
      <c r="M108" s="39" t="s">
        <v>0</v>
      </c>
      <c r="N108" s="36" t="s">
        <v>202</v>
      </c>
      <c r="O108" s="12">
        <v>44715</v>
      </c>
    </row>
    <row r="109" spans="1:15" ht="35.25" customHeight="1" x14ac:dyDescent="0.25">
      <c r="A109" s="6" t="s">
        <v>74</v>
      </c>
      <c r="B109" s="6">
        <v>2022</v>
      </c>
      <c r="C109" s="16" t="s">
        <v>113</v>
      </c>
      <c r="D109" s="3" t="s">
        <v>115</v>
      </c>
      <c r="E109" s="5" t="s">
        <v>25</v>
      </c>
      <c r="F109" s="5" t="s">
        <v>34</v>
      </c>
      <c r="G109" s="5" t="s">
        <v>33</v>
      </c>
      <c r="H109" s="2" t="s">
        <v>38</v>
      </c>
      <c r="I109" s="2" t="s">
        <v>38</v>
      </c>
      <c r="J109" s="2" t="s">
        <v>39</v>
      </c>
      <c r="K109" s="17" t="s">
        <v>145</v>
      </c>
      <c r="L109" s="10">
        <v>251.98</v>
      </c>
      <c r="M109" s="39" t="s">
        <v>0</v>
      </c>
      <c r="N109" s="36" t="s">
        <v>203</v>
      </c>
      <c r="O109" s="12">
        <v>44715</v>
      </c>
    </row>
    <row r="110" spans="1:15" ht="34.5" customHeight="1" x14ac:dyDescent="0.25">
      <c r="A110" s="6" t="s">
        <v>74</v>
      </c>
      <c r="B110" s="6">
        <v>2022</v>
      </c>
      <c r="C110" s="16" t="s">
        <v>116</v>
      </c>
      <c r="D110" s="2" t="s">
        <v>759</v>
      </c>
      <c r="E110" s="2" t="s">
        <v>38</v>
      </c>
      <c r="F110" s="2" t="s">
        <v>38</v>
      </c>
      <c r="G110" s="2" t="s">
        <v>38</v>
      </c>
      <c r="H110" s="2" t="s">
        <v>38</v>
      </c>
      <c r="I110" s="43" t="s">
        <v>68</v>
      </c>
      <c r="J110" s="2" t="s">
        <v>175</v>
      </c>
      <c r="K110" s="17" t="s">
        <v>119</v>
      </c>
      <c r="L110" s="10">
        <v>425</v>
      </c>
      <c r="M110" s="39" t="s">
        <v>60</v>
      </c>
      <c r="N110" s="41" t="s">
        <v>118</v>
      </c>
      <c r="O110" s="12">
        <v>44715</v>
      </c>
    </row>
    <row r="111" spans="1:15" ht="54" customHeight="1" x14ac:dyDescent="0.25">
      <c r="A111" s="6" t="s">
        <v>74</v>
      </c>
      <c r="B111" s="6">
        <v>2022</v>
      </c>
      <c r="C111" s="16" t="s">
        <v>116</v>
      </c>
      <c r="D111" s="2" t="s">
        <v>759</v>
      </c>
      <c r="E111" s="2" t="s">
        <v>38</v>
      </c>
      <c r="F111" s="2" t="s">
        <v>38</v>
      </c>
      <c r="G111" s="2" t="s">
        <v>38</v>
      </c>
      <c r="H111" s="2" t="s">
        <v>38</v>
      </c>
      <c r="I111" s="43" t="s">
        <v>68</v>
      </c>
      <c r="J111" s="2" t="s">
        <v>175</v>
      </c>
      <c r="K111" s="17" t="s">
        <v>123</v>
      </c>
      <c r="L111" s="10">
        <v>276.19</v>
      </c>
      <c r="M111" s="39" t="s">
        <v>60</v>
      </c>
      <c r="N111" s="41" t="s">
        <v>124</v>
      </c>
      <c r="O111" s="12">
        <v>44715</v>
      </c>
    </row>
    <row r="112" spans="1:15" ht="47.25" customHeight="1" x14ac:dyDescent="0.25">
      <c r="A112" s="6" t="s">
        <v>74</v>
      </c>
      <c r="B112" s="6">
        <v>2022</v>
      </c>
      <c r="C112" s="16" t="s">
        <v>116</v>
      </c>
      <c r="D112" s="2" t="s">
        <v>759</v>
      </c>
      <c r="E112" s="2" t="s">
        <v>38</v>
      </c>
      <c r="F112" s="2" t="s">
        <v>38</v>
      </c>
      <c r="G112" s="2" t="s">
        <v>38</v>
      </c>
      <c r="H112" s="2" t="s">
        <v>38</v>
      </c>
      <c r="I112" s="43" t="s">
        <v>68</v>
      </c>
      <c r="J112" s="2" t="s">
        <v>175</v>
      </c>
      <c r="K112" s="17" t="s">
        <v>125</v>
      </c>
      <c r="L112" s="10">
        <v>650</v>
      </c>
      <c r="M112" s="39" t="s">
        <v>60</v>
      </c>
      <c r="N112" s="36">
        <v>57</v>
      </c>
      <c r="O112" s="12">
        <v>44715</v>
      </c>
    </row>
    <row r="113" spans="1:15" ht="26.25" customHeight="1" x14ac:dyDescent="0.25">
      <c r="A113" s="6" t="s">
        <v>74</v>
      </c>
      <c r="B113" s="6">
        <v>2022</v>
      </c>
      <c r="C113" s="16" t="s">
        <v>129</v>
      </c>
      <c r="D113" s="2" t="s">
        <v>207</v>
      </c>
      <c r="E113" s="5" t="s">
        <v>25</v>
      </c>
      <c r="F113" s="5" t="s">
        <v>26</v>
      </c>
      <c r="G113" s="5" t="s">
        <v>27</v>
      </c>
      <c r="H113" s="2" t="s">
        <v>38</v>
      </c>
      <c r="I113" s="2" t="s">
        <v>38</v>
      </c>
      <c r="J113" s="2" t="s">
        <v>39</v>
      </c>
      <c r="K113" s="8" t="s">
        <v>44</v>
      </c>
      <c r="L113" s="9">
        <v>134.99</v>
      </c>
      <c r="M113" s="40" t="s">
        <v>0</v>
      </c>
      <c r="N113" s="37" t="s">
        <v>38</v>
      </c>
      <c r="O113" s="11">
        <v>44718</v>
      </c>
    </row>
    <row r="114" spans="1:15" ht="30" customHeight="1" x14ac:dyDescent="0.25">
      <c r="A114" s="6" t="s">
        <v>74</v>
      </c>
      <c r="B114" s="6">
        <v>2022</v>
      </c>
      <c r="C114" s="16" t="s">
        <v>132</v>
      </c>
      <c r="D114" s="3" t="s">
        <v>748</v>
      </c>
      <c r="E114" s="5" t="s">
        <v>25</v>
      </c>
      <c r="F114" s="5" t="s">
        <v>9</v>
      </c>
      <c r="G114" s="5" t="s">
        <v>57</v>
      </c>
      <c r="H114" s="2" t="s">
        <v>38</v>
      </c>
      <c r="I114" s="2" t="s">
        <v>38</v>
      </c>
      <c r="J114" s="2" t="s">
        <v>39</v>
      </c>
      <c r="K114" s="17" t="s">
        <v>131</v>
      </c>
      <c r="L114" s="9">
        <v>12580.87</v>
      </c>
      <c r="M114" s="39" t="s">
        <v>60</v>
      </c>
      <c r="N114" s="37" t="s">
        <v>130</v>
      </c>
      <c r="O114" s="11">
        <v>44718</v>
      </c>
    </row>
    <row r="115" spans="1:15" ht="30" customHeight="1" x14ac:dyDescent="0.25">
      <c r="A115" s="6" t="s">
        <v>74</v>
      </c>
      <c r="B115" s="6">
        <v>2022</v>
      </c>
      <c r="C115" s="16" t="s">
        <v>133</v>
      </c>
      <c r="D115" s="2" t="s">
        <v>66</v>
      </c>
      <c r="E115" s="5" t="s">
        <v>25</v>
      </c>
      <c r="F115" s="5" t="s">
        <v>65</v>
      </c>
      <c r="G115" s="5" t="s">
        <v>64</v>
      </c>
      <c r="H115" s="2" t="s">
        <v>38</v>
      </c>
      <c r="I115" s="2" t="s">
        <v>38</v>
      </c>
      <c r="J115" s="2" t="s">
        <v>39</v>
      </c>
      <c r="K115" s="17" t="s">
        <v>435</v>
      </c>
      <c r="L115" s="9">
        <v>63.18</v>
      </c>
      <c r="M115" s="40" t="s">
        <v>63</v>
      </c>
      <c r="N115" s="37" t="s">
        <v>136</v>
      </c>
      <c r="O115" s="11">
        <v>44721</v>
      </c>
    </row>
    <row r="116" spans="1:15" ht="34.5" customHeight="1" x14ac:dyDescent="0.25">
      <c r="A116" s="6" t="s">
        <v>74</v>
      </c>
      <c r="B116" s="6">
        <v>2022</v>
      </c>
      <c r="C116" s="16" t="s">
        <v>133</v>
      </c>
      <c r="D116" s="2" t="s">
        <v>66</v>
      </c>
      <c r="E116" s="5" t="s">
        <v>25</v>
      </c>
      <c r="F116" s="5" t="s">
        <v>65</v>
      </c>
      <c r="G116" s="5" t="s">
        <v>64</v>
      </c>
      <c r="H116" s="2" t="s">
        <v>38</v>
      </c>
      <c r="I116" s="2" t="s">
        <v>38</v>
      </c>
      <c r="J116" s="2" t="s">
        <v>39</v>
      </c>
      <c r="K116" s="17" t="s">
        <v>436</v>
      </c>
      <c r="L116" s="9">
        <v>20.38</v>
      </c>
      <c r="M116" s="40" t="s">
        <v>63</v>
      </c>
      <c r="N116" s="37" t="s">
        <v>136</v>
      </c>
      <c r="O116" s="11">
        <v>44721</v>
      </c>
    </row>
    <row r="117" spans="1:15" ht="26.25" customHeight="1" x14ac:dyDescent="0.25">
      <c r="A117" s="6" t="s">
        <v>74</v>
      </c>
      <c r="B117" s="6">
        <v>2022</v>
      </c>
      <c r="C117" s="16" t="s">
        <v>137</v>
      </c>
      <c r="D117" s="2" t="s">
        <v>32</v>
      </c>
      <c r="E117" s="2" t="s">
        <v>38</v>
      </c>
      <c r="F117" s="2" t="s">
        <v>38</v>
      </c>
      <c r="G117" s="2" t="s">
        <v>38</v>
      </c>
      <c r="H117" s="2" t="s">
        <v>38</v>
      </c>
      <c r="I117" s="43" t="s">
        <v>68</v>
      </c>
      <c r="J117" s="16" t="s">
        <v>175</v>
      </c>
      <c r="K117" s="8" t="s">
        <v>139</v>
      </c>
      <c r="L117" s="9">
        <v>2812.69</v>
      </c>
      <c r="M117" s="40" t="s">
        <v>0</v>
      </c>
      <c r="N117" s="37" t="s">
        <v>135</v>
      </c>
      <c r="O117" s="11">
        <v>44721</v>
      </c>
    </row>
    <row r="118" spans="1:15" ht="26.25" customHeight="1" x14ac:dyDescent="0.25">
      <c r="A118" s="6" t="s">
        <v>74</v>
      </c>
      <c r="B118" s="6">
        <v>2022</v>
      </c>
      <c r="C118" s="16" t="s">
        <v>138</v>
      </c>
      <c r="D118" s="2" t="s">
        <v>32</v>
      </c>
      <c r="E118" s="2" t="s">
        <v>38</v>
      </c>
      <c r="F118" s="2" t="s">
        <v>38</v>
      </c>
      <c r="G118" s="2" t="s">
        <v>38</v>
      </c>
      <c r="H118" s="2" t="s">
        <v>38</v>
      </c>
      <c r="I118" s="43" t="s">
        <v>68</v>
      </c>
      <c r="J118" s="16" t="s">
        <v>175</v>
      </c>
      <c r="K118" s="8" t="s">
        <v>140</v>
      </c>
      <c r="L118" s="9">
        <v>1839.22</v>
      </c>
      <c r="M118" s="40" t="s">
        <v>0</v>
      </c>
      <c r="N118" s="37" t="s">
        <v>141</v>
      </c>
      <c r="O118" s="11">
        <v>44721</v>
      </c>
    </row>
    <row r="119" spans="1:15" ht="35.25" customHeight="1" x14ac:dyDescent="0.25">
      <c r="A119" s="6" t="s">
        <v>74</v>
      </c>
      <c r="B119" s="6">
        <v>2022</v>
      </c>
      <c r="C119" s="16" t="s">
        <v>142</v>
      </c>
      <c r="D119" s="2" t="s">
        <v>55</v>
      </c>
      <c r="E119" s="5" t="s">
        <v>52</v>
      </c>
      <c r="F119" s="5" t="s">
        <v>53</v>
      </c>
      <c r="G119" s="2" t="s">
        <v>38</v>
      </c>
      <c r="H119" s="2">
        <v>4</v>
      </c>
      <c r="I119" s="2" t="s">
        <v>38</v>
      </c>
      <c r="J119" s="2" t="s">
        <v>39</v>
      </c>
      <c r="K119" s="17" t="s">
        <v>56</v>
      </c>
      <c r="L119" s="9">
        <v>4800</v>
      </c>
      <c r="M119" s="39" t="s">
        <v>60</v>
      </c>
      <c r="N119" s="37" t="s">
        <v>143</v>
      </c>
      <c r="O119" s="11">
        <v>44721</v>
      </c>
    </row>
    <row r="120" spans="1:15" ht="30" customHeight="1" x14ac:dyDescent="0.25">
      <c r="A120" s="6" t="s">
        <v>74</v>
      </c>
      <c r="B120" s="6">
        <v>2022</v>
      </c>
      <c r="C120" s="16" t="s">
        <v>144</v>
      </c>
      <c r="D120" s="3" t="s">
        <v>205</v>
      </c>
      <c r="E120" s="5" t="s">
        <v>25</v>
      </c>
      <c r="F120" s="5" t="s">
        <v>26</v>
      </c>
      <c r="G120" s="5" t="s">
        <v>71</v>
      </c>
      <c r="H120" s="2" t="s">
        <v>38</v>
      </c>
      <c r="I120" s="2" t="s">
        <v>38</v>
      </c>
      <c r="J120" s="2" t="s">
        <v>39</v>
      </c>
      <c r="K120" s="17" t="s">
        <v>75</v>
      </c>
      <c r="L120" s="9">
        <v>383.83</v>
      </c>
      <c r="M120" s="40" t="s">
        <v>0</v>
      </c>
      <c r="N120" s="4" t="s">
        <v>38</v>
      </c>
      <c r="O120" s="11">
        <v>44721</v>
      </c>
    </row>
    <row r="121" spans="1:15" ht="26.25" customHeight="1" x14ac:dyDescent="0.25">
      <c r="A121" s="6" t="s">
        <v>74</v>
      </c>
      <c r="B121" s="6">
        <v>2022</v>
      </c>
      <c r="C121" s="16" t="s">
        <v>153</v>
      </c>
      <c r="D121" s="3" t="s">
        <v>209</v>
      </c>
      <c r="E121" s="5" t="s">
        <v>25</v>
      </c>
      <c r="F121" s="5" t="s">
        <v>26</v>
      </c>
      <c r="G121" s="5" t="s">
        <v>50</v>
      </c>
      <c r="H121" s="2" t="s">
        <v>38</v>
      </c>
      <c r="I121" s="2" t="s">
        <v>38</v>
      </c>
      <c r="J121" s="2" t="s">
        <v>39</v>
      </c>
      <c r="K121" s="8" t="s">
        <v>48</v>
      </c>
      <c r="L121" s="10">
        <v>1100</v>
      </c>
      <c r="M121" s="39" t="s">
        <v>0</v>
      </c>
      <c r="N121" s="36" t="s">
        <v>266</v>
      </c>
      <c r="O121" s="12">
        <v>44726</v>
      </c>
    </row>
    <row r="122" spans="1:15" ht="26.25" customHeight="1" x14ac:dyDescent="0.25">
      <c r="A122" s="6" t="s">
        <v>74</v>
      </c>
      <c r="B122" s="6">
        <v>2022</v>
      </c>
      <c r="C122" s="16" t="s">
        <v>39</v>
      </c>
      <c r="D122" s="2" t="s">
        <v>62</v>
      </c>
      <c r="E122" s="2" t="s">
        <v>38</v>
      </c>
      <c r="F122" s="2" t="s">
        <v>38</v>
      </c>
      <c r="G122" s="2" t="s">
        <v>38</v>
      </c>
      <c r="H122" s="2" t="s">
        <v>38</v>
      </c>
      <c r="I122" s="2" t="s">
        <v>38</v>
      </c>
      <c r="J122" s="2" t="s">
        <v>444</v>
      </c>
      <c r="K122" s="8" t="s">
        <v>61</v>
      </c>
      <c r="L122" s="9">
        <v>140</v>
      </c>
      <c r="M122" s="40" t="s">
        <v>59</v>
      </c>
      <c r="N122" s="37" t="s">
        <v>38</v>
      </c>
      <c r="O122" s="11">
        <v>44732</v>
      </c>
    </row>
    <row r="123" spans="1:15" ht="26.25" customHeight="1" x14ac:dyDescent="0.25">
      <c r="A123" s="6" t="s">
        <v>74</v>
      </c>
      <c r="B123" s="6">
        <v>2022</v>
      </c>
      <c r="C123" s="16" t="s">
        <v>39</v>
      </c>
      <c r="D123" s="2" t="s">
        <v>62</v>
      </c>
      <c r="E123" s="2" t="s">
        <v>38</v>
      </c>
      <c r="F123" s="2" t="s">
        <v>38</v>
      </c>
      <c r="G123" s="2" t="s">
        <v>38</v>
      </c>
      <c r="H123" s="2" t="s">
        <v>38</v>
      </c>
      <c r="I123" s="2" t="s">
        <v>38</v>
      </c>
      <c r="J123" s="2" t="s">
        <v>444</v>
      </c>
      <c r="K123" s="8" t="s">
        <v>61</v>
      </c>
      <c r="L123" s="9">
        <v>140</v>
      </c>
      <c r="M123" s="40" t="s">
        <v>59</v>
      </c>
      <c r="N123" s="37" t="s">
        <v>38</v>
      </c>
      <c r="O123" s="11">
        <v>44732</v>
      </c>
    </row>
    <row r="124" spans="1:15" ht="26.25" customHeight="1" x14ac:dyDescent="0.25">
      <c r="A124" s="6" t="s">
        <v>74</v>
      </c>
      <c r="B124" s="6">
        <v>2022</v>
      </c>
      <c r="C124" s="16" t="s">
        <v>39</v>
      </c>
      <c r="D124" s="2" t="s">
        <v>62</v>
      </c>
      <c r="E124" s="2" t="s">
        <v>38</v>
      </c>
      <c r="F124" s="2" t="s">
        <v>38</v>
      </c>
      <c r="G124" s="2" t="s">
        <v>38</v>
      </c>
      <c r="H124" s="2" t="s">
        <v>38</v>
      </c>
      <c r="I124" s="2" t="s">
        <v>38</v>
      </c>
      <c r="J124" s="2" t="s">
        <v>444</v>
      </c>
      <c r="K124" s="8" t="s">
        <v>61</v>
      </c>
      <c r="L124" s="9">
        <v>140</v>
      </c>
      <c r="M124" s="40" t="s">
        <v>59</v>
      </c>
      <c r="N124" s="37" t="s">
        <v>38</v>
      </c>
      <c r="O124" s="11">
        <v>44732</v>
      </c>
    </row>
    <row r="125" spans="1:15" ht="31.5" customHeight="1" x14ac:dyDescent="0.25">
      <c r="A125" s="6" t="s">
        <v>74</v>
      </c>
      <c r="B125" s="6">
        <v>2022</v>
      </c>
      <c r="C125" s="16" t="s">
        <v>113</v>
      </c>
      <c r="D125" s="3" t="s">
        <v>115</v>
      </c>
      <c r="E125" s="5" t="s">
        <v>25</v>
      </c>
      <c r="F125" s="5" t="s">
        <v>34</v>
      </c>
      <c r="G125" s="5" t="s">
        <v>33</v>
      </c>
      <c r="H125" s="2" t="s">
        <v>38</v>
      </c>
      <c r="I125" s="2" t="s">
        <v>38</v>
      </c>
      <c r="J125" s="2" t="s">
        <v>39</v>
      </c>
      <c r="K125" s="17" t="s">
        <v>472</v>
      </c>
      <c r="L125" s="9">
        <v>218.35</v>
      </c>
      <c r="M125" s="40" t="s">
        <v>0</v>
      </c>
      <c r="N125" s="37" t="s">
        <v>204</v>
      </c>
      <c r="O125" s="11">
        <v>44736</v>
      </c>
    </row>
    <row r="126" spans="1:15" ht="49.5" customHeight="1" x14ac:dyDescent="0.25">
      <c r="A126" s="6" t="s">
        <v>74</v>
      </c>
      <c r="B126" s="6">
        <v>2022</v>
      </c>
      <c r="C126" s="16" t="s">
        <v>137</v>
      </c>
      <c r="D126" s="2" t="s">
        <v>32</v>
      </c>
      <c r="E126" s="5" t="s">
        <v>4</v>
      </c>
      <c r="F126" s="5" t="s">
        <v>69</v>
      </c>
      <c r="G126" s="2" t="s">
        <v>38</v>
      </c>
      <c r="H126" s="2" t="s">
        <v>38</v>
      </c>
      <c r="I126" s="43" t="s">
        <v>68</v>
      </c>
      <c r="J126" s="2" t="s">
        <v>234</v>
      </c>
      <c r="K126" s="17" t="s">
        <v>147</v>
      </c>
      <c r="L126" s="10">
        <v>1950.94</v>
      </c>
      <c r="M126" s="39" t="s">
        <v>0</v>
      </c>
      <c r="N126" s="36" t="s">
        <v>146</v>
      </c>
      <c r="O126" s="12">
        <v>44736</v>
      </c>
    </row>
    <row r="127" spans="1:15" ht="49.5" customHeight="1" x14ac:dyDescent="0.25">
      <c r="A127" s="6" t="s">
        <v>74</v>
      </c>
      <c r="B127" s="6">
        <v>2022</v>
      </c>
      <c r="C127" s="16" t="s">
        <v>116</v>
      </c>
      <c r="D127" s="2" t="s">
        <v>759</v>
      </c>
      <c r="E127" s="2" t="s">
        <v>38</v>
      </c>
      <c r="F127" s="2" t="s">
        <v>38</v>
      </c>
      <c r="G127" s="2" t="s">
        <v>38</v>
      </c>
      <c r="H127" s="2" t="s">
        <v>38</v>
      </c>
      <c r="I127" s="43" t="s">
        <v>68</v>
      </c>
      <c r="J127" s="2" t="s">
        <v>175</v>
      </c>
      <c r="K127" s="17" t="s">
        <v>148</v>
      </c>
      <c r="L127" s="10">
        <v>345</v>
      </c>
      <c r="M127" s="39" t="s">
        <v>60</v>
      </c>
      <c r="N127" s="62" t="s">
        <v>122</v>
      </c>
      <c r="O127" s="12">
        <v>44736</v>
      </c>
    </row>
    <row r="128" spans="1:15" ht="32.25" customHeight="1" x14ac:dyDescent="0.25">
      <c r="A128" s="6" t="s">
        <v>74</v>
      </c>
      <c r="B128" s="6">
        <v>2022</v>
      </c>
      <c r="C128" s="16" t="s">
        <v>133</v>
      </c>
      <c r="D128" s="3" t="s">
        <v>206</v>
      </c>
      <c r="E128" s="5" t="s">
        <v>25</v>
      </c>
      <c r="F128" s="5" t="s">
        <v>65</v>
      </c>
      <c r="G128" s="5" t="s">
        <v>64</v>
      </c>
      <c r="H128" s="2" t="s">
        <v>38</v>
      </c>
      <c r="I128" s="2" t="s">
        <v>38</v>
      </c>
      <c r="J128" s="2" t="s">
        <v>39</v>
      </c>
      <c r="K128" s="17" t="s">
        <v>67</v>
      </c>
      <c r="L128" s="9">
        <v>1275.01</v>
      </c>
      <c r="M128" s="40" t="s">
        <v>0</v>
      </c>
      <c r="N128" s="37" t="s">
        <v>149</v>
      </c>
      <c r="O128" s="11">
        <v>44736</v>
      </c>
    </row>
    <row r="129" spans="1:15" ht="32.25" customHeight="1" x14ac:dyDescent="0.25">
      <c r="A129" s="6" t="s">
        <v>74</v>
      </c>
      <c r="B129" s="6">
        <v>2022</v>
      </c>
      <c r="C129" s="16" t="s">
        <v>137</v>
      </c>
      <c r="D129" s="2" t="s">
        <v>3</v>
      </c>
      <c r="E129" s="2" t="s">
        <v>38</v>
      </c>
      <c r="F129" s="2" t="s">
        <v>38</v>
      </c>
      <c r="G129" s="2" t="s">
        <v>38</v>
      </c>
      <c r="H129" s="2" t="s">
        <v>38</v>
      </c>
      <c r="I129" s="43" t="s">
        <v>68</v>
      </c>
      <c r="J129" s="2" t="s">
        <v>175</v>
      </c>
      <c r="K129" s="8" t="s">
        <v>155</v>
      </c>
      <c r="L129" s="9">
        <v>1452.5</v>
      </c>
      <c r="M129" s="40" t="s">
        <v>60</v>
      </c>
      <c r="N129" s="37" t="s">
        <v>38</v>
      </c>
      <c r="O129" s="11">
        <v>44739</v>
      </c>
    </row>
    <row r="130" spans="1:15" ht="32.25" customHeight="1" x14ac:dyDescent="0.25">
      <c r="A130" s="6" t="s">
        <v>74</v>
      </c>
      <c r="B130" s="6">
        <v>2022</v>
      </c>
      <c r="C130" s="16" t="s">
        <v>138</v>
      </c>
      <c r="D130" s="2" t="s">
        <v>3</v>
      </c>
      <c r="E130" s="2" t="s">
        <v>38</v>
      </c>
      <c r="F130" s="2" t="s">
        <v>38</v>
      </c>
      <c r="G130" s="2" t="s">
        <v>38</v>
      </c>
      <c r="H130" s="2" t="s">
        <v>38</v>
      </c>
      <c r="I130" s="43" t="s">
        <v>68</v>
      </c>
      <c r="J130" s="2" t="s">
        <v>175</v>
      </c>
      <c r="K130" s="8" t="s">
        <v>156</v>
      </c>
      <c r="L130" s="9">
        <v>1452.5</v>
      </c>
      <c r="M130" s="40" t="s">
        <v>154</v>
      </c>
      <c r="N130" s="37" t="s">
        <v>38</v>
      </c>
      <c r="O130" s="11">
        <v>44740</v>
      </c>
    </row>
    <row r="131" spans="1:15" ht="36" customHeight="1" x14ac:dyDescent="0.25">
      <c r="A131" s="6" t="s">
        <v>74</v>
      </c>
      <c r="B131" s="6">
        <v>2022</v>
      </c>
      <c r="C131" s="16" t="s">
        <v>137</v>
      </c>
      <c r="D131" s="2" t="s">
        <v>3</v>
      </c>
      <c r="E131" s="5" t="s">
        <v>4</v>
      </c>
      <c r="F131" s="5" t="s">
        <v>69</v>
      </c>
      <c r="G131" s="2" t="s">
        <v>38</v>
      </c>
      <c r="H131" s="2" t="s">
        <v>38</v>
      </c>
      <c r="I131" s="43" t="s">
        <v>68</v>
      </c>
      <c r="J131" s="200" t="s">
        <v>442</v>
      </c>
      <c r="K131" s="17" t="s">
        <v>176</v>
      </c>
      <c r="L131" s="10">
        <v>1452.5</v>
      </c>
      <c r="M131" s="39" t="s">
        <v>60</v>
      </c>
      <c r="N131" s="36" t="s">
        <v>38</v>
      </c>
      <c r="O131" s="12">
        <v>44740</v>
      </c>
    </row>
    <row r="132" spans="1:15" ht="44.25" customHeight="1" x14ac:dyDescent="0.25">
      <c r="A132" s="6" t="s">
        <v>74</v>
      </c>
      <c r="B132" s="6">
        <v>2022</v>
      </c>
      <c r="C132" s="16" t="s">
        <v>157</v>
      </c>
      <c r="D132" s="2" t="s">
        <v>159</v>
      </c>
      <c r="E132" s="5" t="s">
        <v>4</v>
      </c>
      <c r="F132" s="5" t="s">
        <v>69</v>
      </c>
      <c r="G132" s="2" t="s">
        <v>38</v>
      </c>
      <c r="H132" s="2" t="s">
        <v>38</v>
      </c>
      <c r="I132" s="43" t="s">
        <v>68</v>
      </c>
      <c r="J132" s="2" t="s">
        <v>234</v>
      </c>
      <c r="K132" s="8" t="s">
        <v>150</v>
      </c>
      <c r="L132" s="9">
        <v>6400</v>
      </c>
      <c r="M132" s="40" t="s">
        <v>60</v>
      </c>
      <c r="N132" s="45" t="s">
        <v>171</v>
      </c>
      <c r="O132" s="11">
        <v>44741</v>
      </c>
    </row>
    <row r="133" spans="1:15" ht="35.25" customHeight="1" x14ac:dyDescent="0.25">
      <c r="A133" s="6" t="s">
        <v>74</v>
      </c>
      <c r="B133" s="6">
        <v>2022</v>
      </c>
      <c r="C133" s="16" t="s">
        <v>162</v>
      </c>
      <c r="D133" s="2" t="s">
        <v>5</v>
      </c>
      <c r="E133" s="2" t="s">
        <v>38</v>
      </c>
      <c r="F133" s="2" t="s">
        <v>38</v>
      </c>
      <c r="G133" s="2" t="s">
        <v>38</v>
      </c>
      <c r="H133" s="2"/>
      <c r="I133" s="43" t="s">
        <v>68</v>
      </c>
      <c r="J133" s="2" t="s">
        <v>175</v>
      </c>
      <c r="K133" s="17" t="s">
        <v>160</v>
      </c>
      <c r="L133" s="10">
        <v>500</v>
      </c>
      <c r="M133" s="40" t="s">
        <v>60</v>
      </c>
      <c r="N133" s="41" t="s">
        <v>161</v>
      </c>
      <c r="O133" s="12">
        <v>44742</v>
      </c>
    </row>
    <row r="134" spans="1:15" ht="33" customHeight="1" x14ac:dyDescent="0.25">
      <c r="A134" s="6" t="s">
        <v>74</v>
      </c>
      <c r="B134" s="6">
        <v>2022</v>
      </c>
      <c r="C134" s="16" t="s">
        <v>162</v>
      </c>
      <c r="D134" s="2" t="s">
        <v>5</v>
      </c>
      <c r="E134" s="2" t="s">
        <v>38</v>
      </c>
      <c r="F134" s="2" t="s">
        <v>38</v>
      </c>
      <c r="G134" s="2" t="s">
        <v>38</v>
      </c>
      <c r="H134" s="2" t="s">
        <v>38</v>
      </c>
      <c r="I134" s="43" t="s">
        <v>68</v>
      </c>
      <c r="J134" s="2" t="s">
        <v>175</v>
      </c>
      <c r="K134" s="17" t="s">
        <v>151</v>
      </c>
      <c r="L134" s="10">
        <v>600</v>
      </c>
      <c r="M134" s="40" t="s">
        <v>60</v>
      </c>
      <c r="N134" s="41" t="s">
        <v>152</v>
      </c>
      <c r="O134" s="12">
        <v>44742</v>
      </c>
    </row>
    <row r="135" spans="1:15" ht="50.25" customHeight="1" x14ac:dyDescent="0.25">
      <c r="A135" s="6" t="s">
        <v>74</v>
      </c>
      <c r="B135" s="6">
        <v>2022</v>
      </c>
      <c r="C135" s="16" t="s">
        <v>163</v>
      </c>
      <c r="D135" s="2" t="s">
        <v>288</v>
      </c>
      <c r="E135" s="2" t="s">
        <v>38</v>
      </c>
      <c r="F135" s="2" t="s">
        <v>38</v>
      </c>
      <c r="G135" s="2" t="s">
        <v>38</v>
      </c>
      <c r="H135" s="2" t="s">
        <v>38</v>
      </c>
      <c r="I135" s="43" t="s">
        <v>68</v>
      </c>
      <c r="J135" s="2" t="s">
        <v>175</v>
      </c>
      <c r="K135" s="17" t="s">
        <v>172</v>
      </c>
      <c r="L135" s="9">
        <v>4400</v>
      </c>
      <c r="M135" s="40" t="s">
        <v>60</v>
      </c>
      <c r="N135" s="37" t="s">
        <v>165</v>
      </c>
      <c r="O135" s="11">
        <v>44742</v>
      </c>
    </row>
    <row r="136" spans="1:15" ht="26.25" customHeight="1" x14ac:dyDescent="0.25">
      <c r="A136" s="6" t="s">
        <v>74</v>
      </c>
      <c r="B136" s="6">
        <v>2022</v>
      </c>
      <c r="C136" s="16" t="s">
        <v>163</v>
      </c>
      <c r="D136" s="2" t="s">
        <v>288</v>
      </c>
      <c r="E136" s="2" t="s">
        <v>38</v>
      </c>
      <c r="F136" s="2" t="s">
        <v>38</v>
      </c>
      <c r="G136" s="2" t="s">
        <v>38</v>
      </c>
      <c r="H136" s="2" t="s">
        <v>38</v>
      </c>
      <c r="I136" s="43" t="s">
        <v>68</v>
      </c>
      <c r="J136" s="2" t="s">
        <v>175</v>
      </c>
      <c r="K136" s="8" t="s">
        <v>158</v>
      </c>
      <c r="L136" s="9">
        <v>170</v>
      </c>
      <c r="M136" s="40" t="s">
        <v>60</v>
      </c>
      <c r="N136" s="37" t="s">
        <v>2</v>
      </c>
      <c r="O136" s="11">
        <v>44742</v>
      </c>
    </row>
    <row r="137" spans="1:15" ht="48" customHeight="1" x14ac:dyDescent="0.25">
      <c r="A137" s="6" t="s">
        <v>74</v>
      </c>
      <c r="B137" s="6">
        <v>2022</v>
      </c>
      <c r="C137" s="16" t="s">
        <v>163</v>
      </c>
      <c r="D137" s="2" t="s">
        <v>288</v>
      </c>
      <c r="E137" s="2" t="s">
        <v>38</v>
      </c>
      <c r="F137" s="2" t="s">
        <v>38</v>
      </c>
      <c r="G137" s="2" t="s">
        <v>38</v>
      </c>
      <c r="H137" s="2" t="s">
        <v>38</v>
      </c>
      <c r="I137" s="43" t="s">
        <v>68</v>
      </c>
      <c r="J137" s="2" t="s">
        <v>175</v>
      </c>
      <c r="K137" s="17" t="s">
        <v>173</v>
      </c>
      <c r="L137" s="9">
        <v>9600</v>
      </c>
      <c r="M137" s="40" t="s">
        <v>60</v>
      </c>
      <c r="N137" s="37" t="s">
        <v>170</v>
      </c>
      <c r="O137" s="11">
        <v>44742</v>
      </c>
    </row>
    <row r="138" spans="1:15" ht="48.75" customHeight="1" x14ac:dyDescent="0.25">
      <c r="A138" s="6" t="s">
        <v>74</v>
      </c>
      <c r="B138" s="6">
        <v>2022</v>
      </c>
      <c r="C138" s="16" t="s">
        <v>163</v>
      </c>
      <c r="D138" s="2" t="s">
        <v>288</v>
      </c>
      <c r="E138" s="2" t="s">
        <v>38</v>
      </c>
      <c r="F138" s="2" t="s">
        <v>38</v>
      </c>
      <c r="G138" s="2" t="s">
        <v>38</v>
      </c>
      <c r="H138" s="2" t="s">
        <v>38</v>
      </c>
      <c r="I138" s="43" t="s">
        <v>68</v>
      </c>
      <c r="J138" s="2" t="s">
        <v>175</v>
      </c>
      <c r="K138" s="17" t="s">
        <v>174</v>
      </c>
      <c r="L138" s="9">
        <v>4166.83</v>
      </c>
      <c r="M138" s="40" t="s">
        <v>60</v>
      </c>
      <c r="N138" s="37" t="s">
        <v>164</v>
      </c>
      <c r="O138" s="11">
        <v>44742</v>
      </c>
    </row>
    <row r="139" spans="1:15" s="57" customFormat="1" ht="33" customHeight="1" x14ac:dyDescent="0.25">
      <c r="A139" s="48" t="s">
        <v>83</v>
      </c>
      <c r="B139" s="48">
        <v>2022</v>
      </c>
      <c r="C139" s="49" t="s">
        <v>162</v>
      </c>
      <c r="D139" s="50" t="s">
        <v>5</v>
      </c>
      <c r="E139" s="50" t="s">
        <v>38</v>
      </c>
      <c r="F139" s="50" t="s">
        <v>38</v>
      </c>
      <c r="G139" s="50" t="s">
        <v>38</v>
      </c>
      <c r="H139" s="50" t="s">
        <v>38</v>
      </c>
      <c r="I139" s="43" t="s">
        <v>68</v>
      </c>
      <c r="J139" s="50" t="s">
        <v>175</v>
      </c>
      <c r="K139" s="58" t="s">
        <v>151</v>
      </c>
      <c r="L139" s="53">
        <v>600</v>
      </c>
      <c r="M139" s="54" t="s">
        <v>60</v>
      </c>
      <c r="N139" s="129" t="s">
        <v>152</v>
      </c>
      <c r="O139" s="56">
        <v>44746</v>
      </c>
    </row>
    <row r="140" spans="1:15" ht="26.25" customHeight="1" x14ac:dyDescent="0.25">
      <c r="A140" s="6" t="s">
        <v>83</v>
      </c>
      <c r="B140" s="6">
        <v>2022</v>
      </c>
      <c r="C140" s="16" t="s">
        <v>39</v>
      </c>
      <c r="D140" s="2" t="s">
        <v>21</v>
      </c>
      <c r="E140" s="5" t="s">
        <v>25</v>
      </c>
      <c r="F140" s="5" t="s">
        <v>34</v>
      </c>
      <c r="G140" s="5" t="s">
        <v>33</v>
      </c>
      <c r="H140" s="2" t="s">
        <v>38</v>
      </c>
      <c r="I140" s="2" t="s">
        <v>38</v>
      </c>
      <c r="J140" s="2" t="s">
        <v>39</v>
      </c>
      <c r="K140" s="8" t="s">
        <v>35</v>
      </c>
      <c r="L140" s="10">
        <f>95</f>
        <v>95</v>
      </c>
      <c r="M140" s="39" t="s">
        <v>59</v>
      </c>
      <c r="N140" s="36" t="s">
        <v>38</v>
      </c>
      <c r="O140" s="12">
        <v>44746</v>
      </c>
    </row>
    <row r="141" spans="1:15" ht="26.25" customHeight="1" x14ac:dyDescent="0.25">
      <c r="A141" s="6" t="s">
        <v>83</v>
      </c>
      <c r="B141" s="6">
        <v>2022</v>
      </c>
      <c r="C141" s="16" t="s">
        <v>39</v>
      </c>
      <c r="D141" s="2" t="s">
        <v>21</v>
      </c>
      <c r="E141" s="5" t="s">
        <v>25</v>
      </c>
      <c r="F141" s="5" t="s">
        <v>34</v>
      </c>
      <c r="G141" s="5" t="s">
        <v>33</v>
      </c>
      <c r="H141" s="2" t="s">
        <v>38</v>
      </c>
      <c r="I141" s="2" t="s">
        <v>38</v>
      </c>
      <c r="J141" s="2" t="s">
        <v>39</v>
      </c>
      <c r="K141" s="8" t="s">
        <v>82</v>
      </c>
      <c r="L141" s="10">
        <v>112.37</v>
      </c>
      <c r="M141" s="40" t="s">
        <v>59</v>
      </c>
      <c r="N141" s="36" t="s">
        <v>38</v>
      </c>
      <c r="O141" s="12">
        <v>44746</v>
      </c>
    </row>
    <row r="142" spans="1:15" ht="26.25" customHeight="1" x14ac:dyDescent="0.25">
      <c r="A142" s="6" t="s">
        <v>83</v>
      </c>
      <c r="B142" s="6">
        <v>2022</v>
      </c>
      <c r="C142" s="16" t="s">
        <v>185</v>
      </c>
      <c r="D142" s="2" t="s">
        <v>207</v>
      </c>
      <c r="E142" s="5" t="s">
        <v>25</v>
      </c>
      <c r="F142" s="5" t="s">
        <v>26</v>
      </c>
      <c r="G142" s="5" t="s">
        <v>27</v>
      </c>
      <c r="H142" s="2" t="s">
        <v>38</v>
      </c>
      <c r="I142" s="2" t="s">
        <v>38</v>
      </c>
      <c r="J142" s="2" t="s">
        <v>39</v>
      </c>
      <c r="K142" s="8" t="s">
        <v>44</v>
      </c>
      <c r="L142" s="10">
        <v>134.99</v>
      </c>
      <c r="M142" s="40" t="s">
        <v>0</v>
      </c>
      <c r="N142" s="36" t="s">
        <v>38</v>
      </c>
      <c r="O142" s="12">
        <v>44747</v>
      </c>
    </row>
    <row r="143" spans="1:15" ht="34.5" customHeight="1" x14ac:dyDescent="0.25">
      <c r="A143" s="6" t="s">
        <v>83</v>
      </c>
      <c r="B143" s="6">
        <v>2022</v>
      </c>
      <c r="C143" s="16" t="s">
        <v>157</v>
      </c>
      <c r="D143" s="2" t="s">
        <v>159</v>
      </c>
      <c r="E143" s="5" t="s">
        <v>4</v>
      </c>
      <c r="F143" s="5" t="s">
        <v>69</v>
      </c>
      <c r="G143" s="2" t="s">
        <v>38</v>
      </c>
      <c r="H143" s="2" t="s">
        <v>38</v>
      </c>
      <c r="I143" s="43" t="s">
        <v>68</v>
      </c>
      <c r="J143" s="2" t="s">
        <v>234</v>
      </c>
      <c r="K143" s="17" t="s">
        <v>150</v>
      </c>
      <c r="L143" s="10">
        <v>6400</v>
      </c>
      <c r="M143" s="40" t="s">
        <v>60</v>
      </c>
      <c r="N143" s="41" t="s">
        <v>171</v>
      </c>
      <c r="O143" s="12">
        <v>44747</v>
      </c>
    </row>
    <row r="144" spans="1:15" ht="41.25" customHeight="1" x14ac:dyDescent="0.25">
      <c r="A144" s="6" t="s">
        <v>83</v>
      </c>
      <c r="B144" s="6">
        <v>2022</v>
      </c>
      <c r="C144" s="16" t="s">
        <v>186</v>
      </c>
      <c r="D144" s="3" t="s">
        <v>748</v>
      </c>
      <c r="E144" s="5" t="s">
        <v>25</v>
      </c>
      <c r="F144" s="5" t="s">
        <v>9</v>
      </c>
      <c r="G144" s="5" t="s">
        <v>57</v>
      </c>
      <c r="H144" s="2" t="s">
        <v>38</v>
      </c>
      <c r="I144" s="2" t="s">
        <v>38</v>
      </c>
      <c r="J144" s="2" t="s">
        <v>39</v>
      </c>
      <c r="K144" s="17" t="s">
        <v>131</v>
      </c>
      <c r="L144" s="10">
        <v>12587.41</v>
      </c>
      <c r="M144" s="40" t="s">
        <v>60</v>
      </c>
      <c r="N144" s="36" t="s">
        <v>187</v>
      </c>
      <c r="O144" s="12">
        <v>44747</v>
      </c>
    </row>
    <row r="145" spans="1:15" ht="38.25" customHeight="1" x14ac:dyDescent="0.25">
      <c r="A145" s="6" t="s">
        <v>83</v>
      </c>
      <c r="B145" s="6">
        <v>2022</v>
      </c>
      <c r="C145" s="16" t="s">
        <v>188</v>
      </c>
      <c r="D145" s="2" t="s">
        <v>55</v>
      </c>
      <c r="E145" s="5" t="s">
        <v>52</v>
      </c>
      <c r="F145" s="5" t="s">
        <v>53</v>
      </c>
      <c r="G145" s="2" t="s">
        <v>38</v>
      </c>
      <c r="H145" s="2">
        <v>4</v>
      </c>
      <c r="I145" s="2" t="s">
        <v>38</v>
      </c>
      <c r="J145" s="2" t="s">
        <v>39</v>
      </c>
      <c r="K145" s="17" t="s">
        <v>56</v>
      </c>
      <c r="L145" s="10">
        <v>4800</v>
      </c>
      <c r="M145" s="40" t="s">
        <v>60</v>
      </c>
      <c r="N145" s="36" t="s">
        <v>189</v>
      </c>
      <c r="O145" s="12">
        <v>44753</v>
      </c>
    </row>
    <row r="146" spans="1:15" ht="33" customHeight="1" x14ac:dyDescent="0.25">
      <c r="A146" s="6" t="s">
        <v>83</v>
      </c>
      <c r="B146" s="6">
        <v>2022</v>
      </c>
      <c r="C146" s="16" t="s">
        <v>190</v>
      </c>
      <c r="D146" s="3" t="s">
        <v>209</v>
      </c>
      <c r="E146" s="5" t="s">
        <v>25</v>
      </c>
      <c r="F146" s="5" t="s">
        <v>26</v>
      </c>
      <c r="G146" s="5" t="s">
        <v>50</v>
      </c>
      <c r="H146" s="2" t="s">
        <v>38</v>
      </c>
      <c r="I146" s="2" t="s">
        <v>38</v>
      </c>
      <c r="J146" s="2" t="s">
        <v>39</v>
      </c>
      <c r="K146" s="8" t="s">
        <v>48</v>
      </c>
      <c r="L146" s="10">
        <v>1100</v>
      </c>
      <c r="M146" s="40" t="s">
        <v>0</v>
      </c>
      <c r="N146" s="36" t="s">
        <v>267</v>
      </c>
      <c r="O146" s="12">
        <v>44753</v>
      </c>
    </row>
    <row r="147" spans="1:15" ht="39" customHeight="1" x14ac:dyDescent="0.25">
      <c r="A147" s="6" t="s">
        <v>83</v>
      </c>
      <c r="B147" s="6">
        <v>2022</v>
      </c>
      <c r="C147" s="16" t="s">
        <v>191</v>
      </c>
      <c r="D147" s="2" t="s">
        <v>179</v>
      </c>
      <c r="E147" s="5" t="s">
        <v>25</v>
      </c>
      <c r="F147" s="5" t="s">
        <v>177</v>
      </c>
      <c r="G147" s="5" t="s">
        <v>178</v>
      </c>
      <c r="H147" s="2" t="s">
        <v>38</v>
      </c>
      <c r="I147" s="2" t="s">
        <v>38</v>
      </c>
      <c r="J147" s="2" t="s">
        <v>39</v>
      </c>
      <c r="K147" s="17" t="s">
        <v>192</v>
      </c>
      <c r="L147" s="10">
        <v>3000</v>
      </c>
      <c r="M147" s="40" t="s">
        <v>0</v>
      </c>
      <c r="N147" s="36" t="s">
        <v>193</v>
      </c>
      <c r="O147" s="12">
        <v>44753</v>
      </c>
    </row>
    <row r="148" spans="1:15" ht="37.5" customHeight="1" x14ac:dyDescent="0.25">
      <c r="A148" s="6" t="s">
        <v>83</v>
      </c>
      <c r="B148" s="6">
        <v>2022</v>
      </c>
      <c r="C148" s="16" t="s">
        <v>194</v>
      </c>
      <c r="D148" s="2" t="s">
        <v>66</v>
      </c>
      <c r="E148" s="5" t="s">
        <v>25</v>
      </c>
      <c r="F148" s="5" t="s">
        <v>65</v>
      </c>
      <c r="G148" s="5" t="s">
        <v>64</v>
      </c>
      <c r="H148" s="2" t="s">
        <v>38</v>
      </c>
      <c r="I148" s="2" t="s">
        <v>38</v>
      </c>
      <c r="J148" s="2" t="s">
        <v>39</v>
      </c>
      <c r="K148" s="17" t="s">
        <v>437</v>
      </c>
      <c r="L148" s="10">
        <v>83.56</v>
      </c>
      <c r="M148" s="40" t="s">
        <v>63</v>
      </c>
      <c r="N148" s="36" t="s">
        <v>149</v>
      </c>
      <c r="O148" s="12">
        <v>44761</v>
      </c>
    </row>
    <row r="149" spans="1:15" ht="34.5" customHeight="1" x14ac:dyDescent="0.25">
      <c r="A149" s="6" t="s">
        <v>83</v>
      </c>
      <c r="B149" s="6">
        <v>2022</v>
      </c>
      <c r="C149" s="16" t="s">
        <v>197</v>
      </c>
      <c r="D149" s="2" t="s">
        <v>32</v>
      </c>
      <c r="E149" s="5" t="s">
        <v>36</v>
      </c>
      <c r="F149" s="5" t="s">
        <v>37</v>
      </c>
      <c r="G149" s="2" t="s">
        <v>38</v>
      </c>
      <c r="H149" s="2">
        <v>2</v>
      </c>
      <c r="I149" s="5" t="s">
        <v>716</v>
      </c>
      <c r="J149" s="2" t="s">
        <v>39</v>
      </c>
      <c r="K149" s="17" t="s">
        <v>331</v>
      </c>
      <c r="L149" s="10">
        <v>620.54999999999995</v>
      </c>
      <c r="M149" s="40" t="s">
        <v>0</v>
      </c>
      <c r="N149" s="36" t="s">
        <v>198</v>
      </c>
      <c r="O149" s="12">
        <v>44761</v>
      </c>
    </row>
    <row r="150" spans="1:15" ht="45.75" customHeight="1" x14ac:dyDescent="0.25">
      <c r="A150" s="6" t="s">
        <v>83</v>
      </c>
      <c r="B150" s="6">
        <v>2022</v>
      </c>
      <c r="C150" s="16" t="s">
        <v>196</v>
      </c>
      <c r="D150" s="3" t="s">
        <v>205</v>
      </c>
      <c r="E150" s="5" t="s">
        <v>25</v>
      </c>
      <c r="F150" s="5" t="s">
        <v>26</v>
      </c>
      <c r="G150" s="5" t="s">
        <v>71</v>
      </c>
      <c r="H150" s="2" t="s">
        <v>38</v>
      </c>
      <c r="I150" s="2" t="s">
        <v>38</v>
      </c>
      <c r="J150" s="2" t="s">
        <v>39</v>
      </c>
      <c r="K150" s="17" t="s">
        <v>75</v>
      </c>
      <c r="L150" s="10">
        <v>375.9</v>
      </c>
      <c r="M150" s="40" t="s">
        <v>0</v>
      </c>
      <c r="N150" s="36" t="s">
        <v>38</v>
      </c>
      <c r="O150" s="12">
        <v>44762</v>
      </c>
    </row>
    <row r="151" spans="1:15" ht="45.75" customHeight="1" x14ac:dyDescent="0.25">
      <c r="A151" s="6" t="s">
        <v>83</v>
      </c>
      <c r="B151" s="6">
        <v>2022</v>
      </c>
      <c r="C151" s="16" t="s">
        <v>39</v>
      </c>
      <c r="D151" s="2" t="s">
        <v>62</v>
      </c>
      <c r="E151" s="2" t="s">
        <v>38</v>
      </c>
      <c r="F151" s="2" t="s">
        <v>38</v>
      </c>
      <c r="G151" s="2" t="s">
        <v>38</v>
      </c>
      <c r="H151" s="2" t="s">
        <v>38</v>
      </c>
      <c r="I151" s="2" t="s">
        <v>38</v>
      </c>
      <c r="J151" s="2" t="s">
        <v>444</v>
      </c>
      <c r="K151" s="8" t="s">
        <v>61</v>
      </c>
      <c r="L151" s="9">
        <v>140</v>
      </c>
      <c r="M151" s="40" t="s">
        <v>59</v>
      </c>
      <c r="N151" s="37" t="s">
        <v>38</v>
      </c>
      <c r="O151" s="11">
        <v>44762</v>
      </c>
    </row>
    <row r="152" spans="1:15" ht="45.75" customHeight="1" x14ac:dyDescent="0.25">
      <c r="A152" s="6" t="s">
        <v>83</v>
      </c>
      <c r="B152" s="6">
        <v>2022</v>
      </c>
      <c r="C152" s="16" t="s">
        <v>39</v>
      </c>
      <c r="D152" s="2" t="s">
        <v>62</v>
      </c>
      <c r="E152" s="2" t="s">
        <v>38</v>
      </c>
      <c r="F152" s="2" t="s">
        <v>38</v>
      </c>
      <c r="G152" s="2" t="s">
        <v>38</v>
      </c>
      <c r="H152" s="2" t="s">
        <v>38</v>
      </c>
      <c r="I152" s="2" t="s">
        <v>38</v>
      </c>
      <c r="J152" s="2" t="s">
        <v>444</v>
      </c>
      <c r="K152" s="8" t="s">
        <v>61</v>
      </c>
      <c r="L152" s="9">
        <v>140</v>
      </c>
      <c r="M152" s="40" t="s">
        <v>59</v>
      </c>
      <c r="N152" s="37" t="s">
        <v>38</v>
      </c>
      <c r="O152" s="11">
        <v>44762</v>
      </c>
    </row>
    <row r="153" spans="1:15" ht="45.75" customHeight="1" x14ac:dyDescent="0.25">
      <c r="A153" s="6" t="s">
        <v>83</v>
      </c>
      <c r="B153" s="6">
        <v>2022</v>
      </c>
      <c r="C153" s="16" t="s">
        <v>39</v>
      </c>
      <c r="D153" s="2" t="s">
        <v>62</v>
      </c>
      <c r="E153" s="2" t="s">
        <v>38</v>
      </c>
      <c r="F153" s="2" t="s">
        <v>38</v>
      </c>
      <c r="G153" s="2" t="s">
        <v>38</v>
      </c>
      <c r="H153" s="2" t="s">
        <v>38</v>
      </c>
      <c r="I153" s="2" t="s">
        <v>38</v>
      </c>
      <c r="J153" s="2" t="s">
        <v>444</v>
      </c>
      <c r="K153" s="8" t="s">
        <v>61</v>
      </c>
      <c r="L153" s="9">
        <v>140</v>
      </c>
      <c r="M153" s="40" t="s">
        <v>59</v>
      </c>
      <c r="N153" s="37" t="s">
        <v>38</v>
      </c>
      <c r="O153" s="11">
        <v>44762</v>
      </c>
    </row>
    <row r="154" spans="1:15" ht="38.25" customHeight="1" x14ac:dyDescent="0.25">
      <c r="A154" s="6" t="s">
        <v>83</v>
      </c>
      <c r="B154" s="6">
        <v>2022</v>
      </c>
      <c r="C154" s="16" t="s">
        <v>194</v>
      </c>
      <c r="D154" s="3" t="s">
        <v>206</v>
      </c>
      <c r="E154" s="5" t="s">
        <v>25</v>
      </c>
      <c r="F154" s="5" t="s">
        <v>65</v>
      </c>
      <c r="G154" s="5" t="s">
        <v>64</v>
      </c>
      <c r="H154" s="2" t="s">
        <v>38</v>
      </c>
      <c r="I154" s="2" t="s">
        <v>38</v>
      </c>
      <c r="J154" s="2" t="s">
        <v>39</v>
      </c>
      <c r="K154" s="17" t="s">
        <v>67</v>
      </c>
      <c r="L154" s="10">
        <v>1603.48</v>
      </c>
      <c r="M154" s="40" t="s">
        <v>0</v>
      </c>
      <c r="N154" s="36" t="s">
        <v>195</v>
      </c>
      <c r="O154" s="12">
        <v>44767</v>
      </c>
    </row>
    <row r="155" spans="1:15" ht="32.25" customHeight="1" x14ac:dyDescent="0.25">
      <c r="A155" s="6" t="s">
        <v>83</v>
      </c>
      <c r="B155" s="6">
        <v>2022</v>
      </c>
      <c r="C155" s="16" t="s">
        <v>197</v>
      </c>
      <c r="D155" s="2" t="s">
        <v>3</v>
      </c>
      <c r="E155" s="5" t="s">
        <v>36</v>
      </c>
      <c r="F155" s="5" t="s">
        <v>40</v>
      </c>
      <c r="G155" s="2" t="s">
        <v>38</v>
      </c>
      <c r="H155" s="2">
        <v>2</v>
      </c>
      <c r="I155" s="5" t="s">
        <v>716</v>
      </c>
      <c r="J155" s="2" t="s">
        <v>39</v>
      </c>
      <c r="K155" s="17" t="s">
        <v>199</v>
      </c>
      <c r="L155" s="10">
        <v>1</v>
      </c>
      <c r="M155" s="40" t="s">
        <v>60</v>
      </c>
      <c r="N155" s="36" t="s">
        <v>38</v>
      </c>
      <c r="O155" s="12">
        <v>44769</v>
      </c>
    </row>
    <row r="156" spans="1:15" ht="33" customHeight="1" x14ac:dyDescent="0.25">
      <c r="A156" s="6" t="s">
        <v>83</v>
      </c>
      <c r="B156" s="6">
        <v>2022</v>
      </c>
      <c r="C156" s="16" t="s">
        <v>197</v>
      </c>
      <c r="D156" s="2" t="s">
        <v>3</v>
      </c>
      <c r="E156" s="5" t="s">
        <v>36</v>
      </c>
      <c r="F156" s="5" t="s">
        <v>40</v>
      </c>
      <c r="G156" s="2" t="s">
        <v>38</v>
      </c>
      <c r="H156" s="2">
        <v>2</v>
      </c>
      <c r="I156" s="5" t="s">
        <v>716</v>
      </c>
      <c r="J156" s="2" t="s">
        <v>39</v>
      </c>
      <c r="K156" s="17" t="s">
        <v>332</v>
      </c>
      <c r="L156" s="10">
        <v>580</v>
      </c>
      <c r="M156" s="40" t="s">
        <v>60</v>
      </c>
      <c r="N156" s="36" t="s">
        <v>38</v>
      </c>
      <c r="O156" s="12">
        <v>44769</v>
      </c>
    </row>
    <row r="157" spans="1:15" ht="34.5" customHeight="1" x14ac:dyDescent="0.25">
      <c r="A157" s="6" t="s">
        <v>83</v>
      </c>
      <c r="B157" s="6">
        <v>2022</v>
      </c>
      <c r="C157" s="16" t="s">
        <v>201</v>
      </c>
      <c r="D157" s="2" t="s">
        <v>32</v>
      </c>
      <c r="E157" s="5" t="s">
        <v>36</v>
      </c>
      <c r="F157" s="5" t="s">
        <v>37</v>
      </c>
      <c r="G157" s="2" t="s">
        <v>38</v>
      </c>
      <c r="H157" s="2">
        <v>2</v>
      </c>
      <c r="I157" s="5" t="s">
        <v>717</v>
      </c>
      <c r="J157" s="2" t="s">
        <v>39</v>
      </c>
      <c r="K157" s="17" t="s">
        <v>333</v>
      </c>
      <c r="L157" s="10">
        <v>514.52</v>
      </c>
      <c r="M157" s="39" t="s">
        <v>0</v>
      </c>
      <c r="N157" s="36" t="s">
        <v>200</v>
      </c>
      <c r="O157" s="12">
        <v>44771</v>
      </c>
    </row>
    <row r="158" spans="1:15" s="57" customFormat="1" ht="61.5" customHeight="1" x14ac:dyDescent="0.25">
      <c r="A158" s="48" t="s">
        <v>446</v>
      </c>
      <c r="B158" s="48">
        <v>2022</v>
      </c>
      <c r="C158" s="173" t="s">
        <v>464</v>
      </c>
      <c r="D158" s="50" t="s">
        <v>32</v>
      </c>
      <c r="E158" s="51" t="s">
        <v>36</v>
      </c>
      <c r="F158" s="51" t="s">
        <v>37</v>
      </c>
      <c r="G158" s="50" t="s">
        <v>38</v>
      </c>
      <c r="H158" s="50">
        <v>2</v>
      </c>
      <c r="I158" s="51" t="s">
        <v>720</v>
      </c>
      <c r="J158" s="50" t="s">
        <v>39</v>
      </c>
      <c r="K158" s="58" t="s">
        <v>496</v>
      </c>
      <c r="L158" s="53">
        <f>5089.63+1243.99-477.35-872.93</f>
        <v>4983.3399999999992</v>
      </c>
      <c r="M158" s="54" t="s">
        <v>0</v>
      </c>
      <c r="N158" s="129" t="s">
        <v>461</v>
      </c>
      <c r="O158" s="56">
        <v>44774</v>
      </c>
    </row>
    <row r="159" spans="1:15" s="57" customFormat="1" ht="47.25" customHeight="1" x14ac:dyDescent="0.25">
      <c r="A159" s="48" t="s">
        <v>446</v>
      </c>
      <c r="B159" s="48">
        <v>2022</v>
      </c>
      <c r="C159" s="173" t="s">
        <v>464</v>
      </c>
      <c r="D159" s="50" t="s">
        <v>32</v>
      </c>
      <c r="E159" s="51" t="s">
        <v>52</v>
      </c>
      <c r="F159" s="51" t="s">
        <v>377</v>
      </c>
      <c r="G159" s="50" t="s">
        <v>38</v>
      </c>
      <c r="H159" s="50">
        <v>4</v>
      </c>
      <c r="I159" s="139" t="s">
        <v>463</v>
      </c>
      <c r="J159" s="50" t="s">
        <v>39</v>
      </c>
      <c r="K159" s="58" t="s">
        <v>541</v>
      </c>
      <c r="L159" s="53">
        <f>429.48+433.4</f>
        <v>862.88</v>
      </c>
      <c r="M159" s="54" t="s">
        <v>0</v>
      </c>
      <c r="N159" s="55" t="s">
        <v>460</v>
      </c>
      <c r="O159" s="56">
        <v>44774</v>
      </c>
    </row>
    <row r="160" spans="1:15" s="57" customFormat="1" ht="48" customHeight="1" x14ac:dyDescent="0.25">
      <c r="A160" s="48" t="s">
        <v>446</v>
      </c>
      <c r="B160" s="48">
        <v>2022</v>
      </c>
      <c r="C160" s="173" t="s">
        <v>464</v>
      </c>
      <c r="D160" s="50" t="s">
        <v>32</v>
      </c>
      <c r="E160" s="51" t="s">
        <v>52</v>
      </c>
      <c r="F160" s="51" t="s">
        <v>376</v>
      </c>
      <c r="G160" s="50" t="s">
        <v>38</v>
      </c>
      <c r="H160" s="50">
        <v>4</v>
      </c>
      <c r="I160" s="139" t="s">
        <v>463</v>
      </c>
      <c r="J160" s="50" t="s">
        <v>39</v>
      </c>
      <c r="K160" s="58" t="s">
        <v>542</v>
      </c>
      <c r="L160" s="53">
        <f>634.08+619.02</f>
        <v>1253.0999999999999</v>
      </c>
      <c r="M160" s="54" t="s">
        <v>0</v>
      </c>
      <c r="N160" s="55" t="s">
        <v>460</v>
      </c>
      <c r="O160" s="56">
        <v>44774</v>
      </c>
    </row>
    <row r="161" spans="1:15" s="57" customFormat="1" ht="48.75" customHeight="1" x14ac:dyDescent="0.25">
      <c r="A161" s="48" t="s">
        <v>446</v>
      </c>
      <c r="B161" s="48">
        <v>2022</v>
      </c>
      <c r="C161" s="173" t="s">
        <v>464</v>
      </c>
      <c r="D161" s="50" t="s">
        <v>32</v>
      </c>
      <c r="E161" s="51" t="s">
        <v>52</v>
      </c>
      <c r="F161" s="51" t="s">
        <v>375</v>
      </c>
      <c r="G161" s="50" t="s">
        <v>38</v>
      </c>
      <c r="H161" s="50">
        <v>4</v>
      </c>
      <c r="I161" s="139" t="s">
        <v>463</v>
      </c>
      <c r="J161" s="50" t="s">
        <v>39</v>
      </c>
      <c r="K161" s="58" t="s">
        <v>543</v>
      </c>
      <c r="L161" s="53">
        <f>399.51+404.93</f>
        <v>804.44</v>
      </c>
      <c r="M161" s="54" t="s">
        <v>0</v>
      </c>
      <c r="N161" s="55" t="s">
        <v>460</v>
      </c>
      <c r="O161" s="56">
        <v>44774</v>
      </c>
    </row>
    <row r="162" spans="1:15" s="57" customFormat="1" ht="34.5" customHeight="1" x14ac:dyDescent="0.25">
      <c r="A162" s="48" t="s">
        <v>446</v>
      </c>
      <c r="B162" s="48">
        <v>2022</v>
      </c>
      <c r="C162" s="173" t="s">
        <v>464</v>
      </c>
      <c r="D162" s="50" t="s">
        <v>32</v>
      </c>
      <c r="E162" s="51" t="s">
        <v>52</v>
      </c>
      <c r="F162" s="51" t="s">
        <v>376</v>
      </c>
      <c r="G162" s="50" t="s">
        <v>38</v>
      </c>
      <c r="H162" s="50">
        <v>4</v>
      </c>
      <c r="I162" s="50" t="s">
        <v>38</v>
      </c>
      <c r="J162" s="50" t="s">
        <v>39</v>
      </c>
      <c r="K162" s="58" t="s">
        <v>495</v>
      </c>
      <c r="L162" s="53">
        <f>477.35+872.93</f>
        <v>1350.28</v>
      </c>
      <c r="M162" s="54" t="s">
        <v>0</v>
      </c>
      <c r="N162" s="129" t="s">
        <v>462</v>
      </c>
      <c r="O162" s="56">
        <v>44774</v>
      </c>
    </row>
    <row r="163" spans="1:15" ht="34.5" customHeight="1" x14ac:dyDescent="0.25">
      <c r="A163" s="6" t="s">
        <v>446</v>
      </c>
      <c r="B163" s="6">
        <v>2022</v>
      </c>
      <c r="C163" s="16" t="s">
        <v>39</v>
      </c>
      <c r="D163" s="2" t="s">
        <v>21</v>
      </c>
      <c r="E163" s="5" t="s">
        <v>25</v>
      </c>
      <c r="F163" s="5" t="s">
        <v>34</v>
      </c>
      <c r="G163" s="5" t="s">
        <v>33</v>
      </c>
      <c r="H163" s="2" t="s">
        <v>38</v>
      </c>
      <c r="I163" s="2" t="s">
        <v>38</v>
      </c>
      <c r="J163" s="2" t="s">
        <v>39</v>
      </c>
      <c r="K163" s="8" t="s">
        <v>35</v>
      </c>
      <c r="L163" s="10">
        <v>47.5</v>
      </c>
      <c r="M163" s="39" t="s">
        <v>59</v>
      </c>
      <c r="N163" s="36" t="s">
        <v>38</v>
      </c>
      <c r="O163" s="12">
        <v>44775</v>
      </c>
    </row>
    <row r="164" spans="1:15" ht="34.5" customHeight="1" x14ac:dyDescent="0.25">
      <c r="A164" s="6" t="s">
        <v>446</v>
      </c>
      <c r="B164" s="6">
        <v>2022</v>
      </c>
      <c r="C164" s="16" t="s">
        <v>39</v>
      </c>
      <c r="D164" s="2" t="s">
        <v>21</v>
      </c>
      <c r="E164" s="5" t="s">
        <v>25</v>
      </c>
      <c r="F164" s="5" t="s">
        <v>34</v>
      </c>
      <c r="G164" s="5" t="s">
        <v>33</v>
      </c>
      <c r="H164" s="2" t="s">
        <v>38</v>
      </c>
      <c r="I164" s="2" t="s">
        <v>38</v>
      </c>
      <c r="J164" s="2" t="s">
        <v>39</v>
      </c>
      <c r="K164" s="8" t="s">
        <v>82</v>
      </c>
      <c r="L164" s="10">
        <v>12.9</v>
      </c>
      <c r="M164" s="39" t="s">
        <v>59</v>
      </c>
      <c r="N164" s="36" t="s">
        <v>38</v>
      </c>
      <c r="O164" s="12">
        <v>44775</v>
      </c>
    </row>
    <row r="165" spans="1:15" ht="34.5" customHeight="1" x14ac:dyDescent="0.25">
      <c r="A165" s="6" t="s">
        <v>446</v>
      </c>
      <c r="B165" s="6">
        <v>2022</v>
      </c>
      <c r="C165" s="16" t="s">
        <v>465</v>
      </c>
      <c r="D165" s="2" t="s">
        <v>207</v>
      </c>
      <c r="E165" s="5" t="s">
        <v>25</v>
      </c>
      <c r="F165" s="5" t="s">
        <v>26</v>
      </c>
      <c r="G165" s="5" t="s">
        <v>27</v>
      </c>
      <c r="H165" s="2" t="s">
        <v>38</v>
      </c>
      <c r="I165" s="2" t="s">
        <v>38</v>
      </c>
      <c r="J165" s="2" t="s">
        <v>39</v>
      </c>
      <c r="K165" s="8" t="s">
        <v>44</v>
      </c>
      <c r="L165" s="10">
        <v>134.99</v>
      </c>
      <c r="M165" s="40" t="s">
        <v>0</v>
      </c>
      <c r="N165" s="36" t="s">
        <v>38</v>
      </c>
      <c r="O165" s="12">
        <v>44778</v>
      </c>
    </row>
    <row r="166" spans="1:15" ht="34.5" customHeight="1" x14ac:dyDescent="0.25">
      <c r="A166" s="6" t="s">
        <v>446</v>
      </c>
      <c r="B166" s="6">
        <v>2022</v>
      </c>
      <c r="C166" s="16" t="s">
        <v>466</v>
      </c>
      <c r="D166" s="3" t="s">
        <v>748</v>
      </c>
      <c r="E166" s="5" t="s">
        <v>25</v>
      </c>
      <c r="F166" s="5" t="s">
        <v>9</v>
      </c>
      <c r="G166" s="5" t="s">
        <v>57</v>
      </c>
      <c r="H166" s="2" t="s">
        <v>38</v>
      </c>
      <c r="I166" s="2" t="s">
        <v>38</v>
      </c>
      <c r="J166" s="2" t="s">
        <v>39</v>
      </c>
      <c r="K166" s="17" t="s">
        <v>458</v>
      </c>
      <c r="L166" s="10">
        <v>12500</v>
      </c>
      <c r="M166" s="39" t="s">
        <v>60</v>
      </c>
      <c r="N166" s="36" t="s">
        <v>459</v>
      </c>
      <c r="O166" s="12">
        <v>44778</v>
      </c>
    </row>
    <row r="167" spans="1:15" ht="34.5" customHeight="1" x14ac:dyDescent="0.25">
      <c r="A167" s="6" t="s">
        <v>446</v>
      </c>
      <c r="B167" s="6">
        <v>2022</v>
      </c>
      <c r="C167" s="16" t="s">
        <v>467</v>
      </c>
      <c r="D167" s="3" t="s">
        <v>115</v>
      </c>
      <c r="E167" s="5" t="s">
        <v>25</v>
      </c>
      <c r="F167" s="5" t="s">
        <v>34</v>
      </c>
      <c r="G167" s="5" t="s">
        <v>33</v>
      </c>
      <c r="H167" s="2" t="s">
        <v>38</v>
      </c>
      <c r="I167" s="2" t="s">
        <v>38</v>
      </c>
      <c r="J167" s="2" t="s">
        <v>39</v>
      </c>
      <c r="K167" s="17" t="s">
        <v>473</v>
      </c>
      <c r="L167" s="10">
        <v>223.62</v>
      </c>
      <c r="M167" s="39" t="s">
        <v>0</v>
      </c>
      <c r="N167" s="36" t="s">
        <v>474</v>
      </c>
      <c r="O167" s="12">
        <v>44781</v>
      </c>
    </row>
    <row r="168" spans="1:15" ht="34.5" customHeight="1" x14ac:dyDescent="0.25">
      <c r="A168" s="6" t="s">
        <v>446</v>
      </c>
      <c r="B168" s="6">
        <v>2022</v>
      </c>
      <c r="C168" s="173" t="s">
        <v>464</v>
      </c>
      <c r="D168" s="2" t="s">
        <v>3</v>
      </c>
      <c r="E168" s="5" t="s">
        <v>36</v>
      </c>
      <c r="F168" s="5" t="s">
        <v>40</v>
      </c>
      <c r="G168" s="2" t="s">
        <v>38</v>
      </c>
      <c r="H168" s="2">
        <v>2</v>
      </c>
      <c r="I168" s="5" t="s">
        <v>720</v>
      </c>
      <c r="J168" s="2" t="s">
        <v>39</v>
      </c>
      <c r="K168" s="17" t="s">
        <v>476</v>
      </c>
      <c r="L168" s="10">
        <v>1452.5</v>
      </c>
      <c r="M168" s="39" t="s">
        <v>60</v>
      </c>
      <c r="N168" s="36" t="s">
        <v>38</v>
      </c>
      <c r="O168" s="12">
        <v>44781</v>
      </c>
    </row>
    <row r="169" spans="1:15" s="149" customFormat="1" ht="81" customHeight="1" x14ac:dyDescent="0.25">
      <c r="A169" s="141" t="s">
        <v>446</v>
      </c>
      <c r="B169" s="141">
        <v>2022</v>
      </c>
      <c r="C169" s="173" t="s">
        <v>464</v>
      </c>
      <c r="D169" s="142" t="s">
        <v>32</v>
      </c>
      <c r="E169" s="143" t="s">
        <v>4</v>
      </c>
      <c r="F169" s="143" t="s">
        <v>96</v>
      </c>
      <c r="G169" s="142" t="s">
        <v>38</v>
      </c>
      <c r="H169" s="142" t="s">
        <v>38</v>
      </c>
      <c r="I169" s="139" t="s">
        <v>463</v>
      </c>
      <c r="J169" s="142" t="s">
        <v>39</v>
      </c>
      <c r="K169" s="144" t="s">
        <v>544</v>
      </c>
      <c r="L169" s="145">
        <f>1153.61+1153.61+1347.21+902.46+902.46+818.04+603.63+1153.61</f>
        <v>8034.6299999999992</v>
      </c>
      <c r="M169" s="146" t="s">
        <v>0</v>
      </c>
      <c r="N169" s="147" t="s">
        <v>468</v>
      </c>
      <c r="O169" s="148">
        <v>44782</v>
      </c>
    </row>
    <row r="170" spans="1:15" s="149" customFormat="1" ht="82.5" customHeight="1" x14ac:dyDescent="0.25">
      <c r="A170" s="141" t="s">
        <v>446</v>
      </c>
      <c r="B170" s="141">
        <v>2022</v>
      </c>
      <c r="C170" s="173" t="s">
        <v>464</v>
      </c>
      <c r="D170" s="142" t="s">
        <v>32</v>
      </c>
      <c r="E170" s="143" t="s">
        <v>4</v>
      </c>
      <c r="F170" s="143" t="s">
        <v>396</v>
      </c>
      <c r="G170" s="142" t="s">
        <v>38</v>
      </c>
      <c r="H170" s="142" t="s">
        <v>38</v>
      </c>
      <c r="I170" s="139" t="s">
        <v>463</v>
      </c>
      <c r="J170" s="142" t="s">
        <v>39</v>
      </c>
      <c r="K170" s="144" t="s">
        <v>545</v>
      </c>
      <c r="L170" s="145">
        <f>603.63+854.05+916.01+540.12+748.81+922.61</f>
        <v>4585.2299999999996</v>
      </c>
      <c r="M170" s="146" t="s">
        <v>0</v>
      </c>
      <c r="N170" s="147" t="s">
        <v>468</v>
      </c>
      <c r="O170" s="148">
        <v>44782</v>
      </c>
    </row>
    <row r="171" spans="1:15" ht="34.5" customHeight="1" x14ac:dyDescent="0.25">
      <c r="A171" s="6" t="s">
        <v>446</v>
      </c>
      <c r="B171" s="6">
        <v>2022</v>
      </c>
      <c r="C171" s="173" t="s">
        <v>464</v>
      </c>
      <c r="D171" s="2" t="s">
        <v>3</v>
      </c>
      <c r="E171" s="5" t="s">
        <v>36</v>
      </c>
      <c r="F171" s="5" t="s">
        <v>40</v>
      </c>
      <c r="G171" s="2" t="s">
        <v>38</v>
      </c>
      <c r="H171" s="2">
        <v>2</v>
      </c>
      <c r="I171" s="5" t="s">
        <v>720</v>
      </c>
      <c r="J171" s="2" t="s">
        <v>39</v>
      </c>
      <c r="K171" s="17" t="s">
        <v>477</v>
      </c>
      <c r="L171" s="10">
        <v>581</v>
      </c>
      <c r="M171" s="39" t="s">
        <v>60</v>
      </c>
      <c r="N171" s="36" t="s">
        <v>38</v>
      </c>
      <c r="O171" s="12">
        <v>44782</v>
      </c>
    </row>
    <row r="172" spans="1:15" ht="34.5" customHeight="1" x14ac:dyDescent="0.25">
      <c r="A172" s="6" t="s">
        <v>446</v>
      </c>
      <c r="B172" s="6">
        <v>2022</v>
      </c>
      <c r="C172" s="173" t="s">
        <v>464</v>
      </c>
      <c r="D172" s="2" t="s">
        <v>3</v>
      </c>
      <c r="E172" s="5" t="s">
        <v>36</v>
      </c>
      <c r="F172" s="5" t="s">
        <v>40</v>
      </c>
      <c r="G172" s="2" t="s">
        <v>38</v>
      </c>
      <c r="H172" s="2">
        <v>2</v>
      </c>
      <c r="I172" s="5" t="s">
        <v>720</v>
      </c>
      <c r="J172" s="2" t="s">
        <v>39</v>
      </c>
      <c r="K172" s="17" t="s">
        <v>478</v>
      </c>
      <c r="L172" s="10">
        <v>871.5</v>
      </c>
      <c r="M172" s="39" t="s">
        <v>60</v>
      </c>
      <c r="N172" s="36" t="s">
        <v>38</v>
      </c>
      <c r="O172" s="12">
        <v>44782</v>
      </c>
    </row>
    <row r="173" spans="1:15" ht="34.5" customHeight="1" x14ac:dyDescent="0.25">
      <c r="A173" s="6" t="s">
        <v>446</v>
      </c>
      <c r="B173" s="6">
        <v>2022</v>
      </c>
      <c r="C173" s="173" t="s">
        <v>464</v>
      </c>
      <c r="D173" s="2" t="s">
        <v>3</v>
      </c>
      <c r="E173" s="5" t="s">
        <v>36</v>
      </c>
      <c r="F173" s="5" t="s">
        <v>40</v>
      </c>
      <c r="G173" s="2" t="s">
        <v>38</v>
      </c>
      <c r="H173" s="2">
        <v>2</v>
      </c>
      <c r="I173" s="5" t="s">
        <v>720</v>
      </c>
      <c r="J173" s="2" t="s">
        <v>39</v>
      </c>
      <c r="K173" s="17" t="s">
        <v>476</v>
      </c>
      <c r="L173" s="10">
        <v>871.5</v>
      </c>
      <c r="M173" s="39" t="s">
        <v>60</v>
      </c>
      <c r="N173" s="36" t="s">
        <v>38</v>
      </c>
      <c r="O173" s="12">
        <v>44782</v>
      </c>
    </row>
    <row r="174" spans="1:15" ht="34.5" customHeight="1" x14ac:dyDescent="0.25">
      <c r="A174" s="6" t="s">
        <v>446</v>
      </c>
      <c r="B174" s="6">
        <v>2022</v>
      </c>
      <c r="C174" s="16" t="s">
        <v>469</v>
      </c>
      <c r="D174" s="3" t="s">
        <v>209</v>
      </c>
      <c r="E174" s="5" t="s">
        <v>25</v>
      </c>
      <c r="F174" s="5" t="s">
        <v>26</v>
      </c>
      <c r="G174" s="5" t="s">
        <v>50</v>
      </c>
      <c r="H174" s="2" t="s">
        <v>38</v>
      </c>
      <c r="I174" s="2" t="s">
        <v>38</v>
      </c>
      <c r="J174" s="2" t="s">
        <v>39</v>
      </c>
      <c r="K174" s="8" t="s">
        <v>48</v>
      </c>
      <c r="L174" s="10">
        <v>1100</v>
      </c>
      <c r="M174" s="39" t="s">
        <v>60</v>
      </c>
      <c r="N174" s="36" t="s">
        <v>457</v>
      </c>
      <c r="O174" s="12">
        <v>44783</v>
      </c>
    </row>
    <row r="175" spans="1:15" ht="34.5" customHeight="1" x14ac:dyDescent="0.25">
      <c r="A175" s="6" t="s">
        <v>446</v>
      </c>
      <c r="B175" s="6">
        <v>2022</v>
      </c>
      <c r="C175" s="16" t="s">
        <v>471</v>
      </c>
      <c r="D175" s="2" t="s">
        <v>55</v>
      </c>
      <c r="E175" s="5" t="s">
        <v>52</v>
      </c>
      <c r="F175" s="5" t="s">
        <v>53</v>
      </c>
      <c r="G175" s="2" t="s">
        <v>38</v>
      </c>
      <c r="H175" s="2">
        <v>4</v>
      </c>
      <c r="I175" s="2" t="s">
        <v>38</v>
      </c>
      <c r="J175" s="2" t="s">
        <v>39</v>
      </c>
      <c r="K175" s="17" t="s">
        <v>56</v>
      </c>
      <c r="L175" s="10">
        <v>4800</v>
      </c>
      <c r="M175" s="40" t="s">
        <v>60</v>
      </c>
      <c r="N175" s="36" t="s">
        <v>456</v>
      </c>
      <c r="O175" s="12">
        <v>44783</v>
      </c>
    </row>
    <row r="176" spans="1:15" ht="34.5" customHeight="1" x14ac:dyDescent="0.25">
      <c r="A176" s="6" t="s">
        <v>446</v>
      </c>
      <c r="B176" s="6">
        <v>2022</v>
      </c>
      <c r="C176" s="16" t="s">
        <v>470</v>
      </c>
      <c r="D176" s="2" t="s">
        <v>179</v>
      </c>
      <c r="E176" s="5" t="s">
        <v>25</v>
      </c>
      <c r="F176" s="5" t="s">
        <v>177</v>
      </c>
      <c r="G176" s="5" t="s">
        <v>178</v>
      </c>
      <c r="H176" s="2" t="s">
        <v>38</v>
      </c>
      <c r="I176" s="2" t="s">
        <v>38</v>
      </c>
      <c r="J176" s="2" t="s">
        <v>39</v>
      </c>
      <c r="K176" s="17" t="s">
        <v>453</v>
      </c>
      <c r="L176" s="10">
        <v>3000</v>
      </c>
      <c r="M176" s="39" t="s">
        <v>0</v>
      </c>
      <c r="N176" s="36" t="s">
        <v>454</v>
      </c>
      <c r="O176" s="12">
        <v>44789</v>
      </c>
    </row>
    <row r="177" spans="1:15" ht="66" customHeight="1" x14ac:dyDescent="0.25">
      <c r="A177" s="6" t="s">
        <v>446</v>
      </c>
      <c r="B177" s="6">
        <v>2022</v>
      </c>
      <c r="C177" s="16" t="s">
        <v>470</v>
      </c>
      <c r="D177" s="2" t="s">
        <v>179</v>
      </c>
      <c r="E177" s="5" t="s">
        <v>25</v>
      </c>
      <c r="F177" s="5" t="s">
        <v>177</v>
      </c>
      <c r="G177" s="5" t="s">
        <v>178</v>
      </c>
      <c r="H177" s="2" t="s">
        <v>38</v>
      </c>
      <c r="I177" s="2" t="s">
        <v>38</v>
      </c>
      <c r="J177" s="2" t="s">
        <v>39</v>
      </c>
      <c r="K177" s="17" t="s">
        <v>512</v>
      </c>
      <c r="L177" s="10">
        <v>3057.76</v>
      </c>
      <c r="M177" s="39" t="s">
        <v>0</v>
      </c>
      <c r="N177" s="36" t="s">
        <v>455</v>
      </c>
      <c r="O177" s="12">
        <v>44789</v>
      </c>
    </row>
    <row r="178" spans="1:15" ht="46.5" customHeight="1" x14ac:dyDescent="0.25">
      <c r="A178" s="6" t="s">
        <v>446</v>
      </c>
      <c r="B178" s="6">
        <v>2022</v>
      </c>
      <c r="C178" s="16" t="s">
        <v>480</v>
      </c>
      <c r="D178" s="3" t="s">
        <v>205</v>
      </c>
      <c r="E178" s="5" t="s">
        <v>25</v>
      </c>
      <c r="F178" s="5" t="s">
        <v>26</v>
      </c>
      <c r="G178" s="5" t="s">
        <v>71</v>
      </c>
      <c r="H178" s="2" t="s">
        <v>38</v>
      </c>
      <c r="I178" s="2" t="s">
        <v>38</v>
      </c>
      <c r="J178" s="2" t="s">
        <v>39</v>
      </c>
      <c r="K178" s="17" t="s">
        <v>75</v>
      </c>
      <c r="L178" s="10">
        <v>383.92</v>
      </c>
      <c r="M178" s="39" t="s">
        <v>0</v>
      </c>
      <c r="N178" s="36" t="s">
        <v>38</v>
      </c>
      <c r="O178" s="12">
        <v>44790</v>
      </c>
    </row>
    <row r="179" spans="1:15" ht="34.5" customHeight="1" x14ac:dyDescent="0.25">
      <c r="A179" s="6" t="s">
        <v>446</v>
      </c>
      <c r="B179" s="6">
        <v>2022</v>
      </c>
      <c r="C179" s="16" t="s">
        <v>481</v>
      </c>
      <c r="D179" s="2" t="s">
        <v>66</v>
      </c>
      <c r="E179" s="5" t="s">
        <v>25</v>
      </c>
      <c r="F179" s="5" t="s">
        <v>65</v>
      </c>
      <c r="G179" s="5" t="s">
        <v>64</v>
      </c>
      <c r="H179" s="2" t="s">
        <v>38</v>
      </c>
      <c r="I179" s="2" t="s">
        <v>38</v>
      </c>
      <c r="J179" s="2" t="s">
        <v>39</v>
      </c>
      <c r="K179" s="17" t="s">
        <v>448</v>
      </c>
      <c r="L179" s="10">
        <v>79.459999999999994</v>
      </c>
      <c r="M179" s="39" t="s">
        <v>63</v>
      </c>
      <c r="N179" s="36" t="s">
        <v>195</v>
      </c>
      <c r="O179" s="12">
        <v>44792</v>
      </c>
    </row>
    <row r="180" spans="1:15" ht="34.5" customHeight="1" x14ac:dyDescent="0.25">
      <c r="A180" s="6" t="s">
        <v>446</v>
      </c>
      <c r="B180" s="6">
        <v>2022</v>
      </c>
      <c r="C180" s="16" t="s">
        <v>481</v>
      </c>
      <c r="D180" s="2" t="s">
        <v>66</v>
      </c>
      <c r="E180" s="5" t="s">
        <v>25</v>
      </c>
      <c r="F180" s="5" t="s">
        <v>65</v>
      </c>
      <c r="G180" s="5" t="s">
        <v>64</v>
      </c>
      <c r="H180" s="2" t="s">
        <v>38</v>
      </c>
      <c r="I180" s="2" t="s">
        <v>38</v>
      </c>
      <c r="J180" s="2" t="s">
        <v>39</v>
      </c>
      <c r="K180" s="17" t="s">
        <v>449</v>
      </c>
      <c r="L180" s="10">
        <v>25.63</v>
      </c>
      <c r="M180" s="39" t="s">
        <v>63</v>
      </c>
      <c r="N180" s="36" t="s">
        <v>195</v>
      </c>
      <c r="O180" s="12">
        <v>44792</v>
      </c>
    </row>
    <row r="181" spans="1:15" s="154" customFormat="1" ht="45.75" customHeight="1" x14ac:dyDescent="0.25">
      <c r="A181" s="150" t="s">
        <v>446</v>
      </c>
      <c r="B181" s="150">
        <v>2022</v>
      </c>
      <c r="C181" s="173" t="s">
        <v>464</v>
      </c>
      <c r="D181" s="151" t="s">
        <v>32</v>
      </c>
      <c r="E181" s="152" t="s">
        <v>36</v>
      </c>
      <c r="F181" s="152" t="s">
        <v>37</v>
      </c>
      <c r="G181" s="151" t="s">
        <v>38</v>
      </c>
      <c r="H181" s="151">
        <v>2</v>
      </c>
      <c r="I181" s="152" t="s">
        <v>720</v>
      </c>
      <c r="J181" s="151" t="s">
        <v>39</v>
      </c>
      <c r="K181" s="153" t="s">
        <v>494</v>
      </c>
      <c r="L181" s="157">
        <v>2454.3200000000002</v>
      </c>
      <c r="M181" s="155" t="s">
        <v>0</v>
      </c>
      <c r="N181" s="140" t="s">
        <v>484</v>
      </c>
      <c r="O181" s="156">
        <v>44792</v>
      </c>
    </row>
    <row r="182" spans="1:15" s="154" customFormat="1" ht="34.5" customHeight="1" x14ac:dyDescent="0.25">
      <c r="A182" s="150" t="s">
        <v>446</v>
      </c>
      <c r="B182" s="150">
        <v>2022</v>
      </c>
      <c r="C182" s="173" t="s">
        <v>464</v>
      </c>
      <c r="D182" s="151" t="s">
        <v>32</v>
      </c>
      <c r="E182" s="152" t="s">
        <v>401</v>
      </c>
      <c r="F182" s="152" t="s">
        <v>400</v>
      </c>
      <c r="G182" s="151" t="s">
        <v>38</v>
      </c>
      <c r="H182" s="151">
        <v>2</v>
      </c>
      <c r="I182" s="151" t="s">
        <v>813</v>
      </c>
      <c r="J182" s="151" t="s">
        <v>39</v>
      </c>
      <c r="K182" s="153" t="s">
        <v>487</v>
      </c>
      <c r="L182" s="157">
        <v>1563.02</v>
      </c>
      <c r="M182" s="155" t="s">
        <v>0</v>
      </c>
      <c r="N182" s="140" t="s">
        <v>485</v>
      </c>
      <c r="O182" s="156">
        <v>44792</v>
      </c>
    </row>
    <row r="183" spans="1:15" s="154" customFormat="1" ht="66.75" customHeight="1" x14ac:dyDescent="0.25">
      <c r="A183" s="150" t="s">
        <v>446</v>
      </c>
      <c r="B183" s="150">
        <v>2022</v>
      </c>
      <c r="C183" s="177" t="s">
        <v>464</v>
      </c>
      <c r="D183" s="151" t="s">
        <v>32</v>
      </c>
      <c r="E183" s="152" t="s">
        <v>36</v>
      </c>
      <c r="F183" s="152" t="s">
        <v>37</v>
      </c>
      <c r="G183" s="151" t="s">
        <v>38</v>
      </c>
      <c r="H183" s="151">
        <v>2</v>
      </c>
      <c r="I183" s="151" t="s">
        <v>38</v>
      </c>
      <c r="J183" s="151" t="s">
        <v>39</v>
      </c>
      <c r="K183" s="153" t="s">
        <v>493</v>
      </c>
      <c r="L183" s="157">
        <v>1170.8900000000001</v>
      </c>
      <c r="M183" s="155" t="s">
        <v>0</v>
      </c>
      <c r="N183" s="140" t="s">
        <v>486</v>
      </c>
      <c r="O183" s="156">
        <v>44792</v>
      </c>
    </row>
    <row r="184" spans="1:15" ht="35.85" customHeight="1" x14ac:dyDescent="0.25">
      <c r="A184" s="6" t="s">
        <v>446</v>
      </c>
      <c r="B184" s="6">
        <v>2022</v>
      </c>
      <c r="C184" s="16" t="s">
        <v>39</v>
      </c>
      <c r="D184" s="2" t="s">
        <v>62</v>
      </c>
      <c r="E184" s="2" t="s">
        <v>38</v>
      </c>
      <c r="F184" s="2" t="s">
        <v>38</v>
      </c>
      <c r="G184" s="2" t="s">
        <v>38</v>
      </c>
      <c r="H184" s="2" t="s">
        <v>38</v>
      </c>
      <c r="I184" s="2" t="s">
        <v>38</v>
      </c>
      <c r="J184" s="2" t="s">
        <v>444</v>
      </c>
      <c r="K184" s="8" t="s">
        <v>61</v>
      </c>
      <c r="L184" s="9">
        <v>140</v>
      </c>
      <c r="M184" s="40" t="s">
        <v>59</v>
      </c>
      <c r="N184" s="37" t="s">
        <v>38</v>
      </c>
      <c r="O184" s="12">
        <v>44795</v>
      </c>
    </row>
    <row r="185" spans="1:15" ht="35.85" customHeight="1" x14ac:dyDescent="0.25">
      <c r="A185" s="6" t="s">
        <v>446</v>
      </c>
      <c r="B185" s="6">
        <v>2022</v>
      </c>
      <c r="C185" s="16" t="s">
        <v>39</v>
      </c>
      <c r="D185" s="2" t="s">
        <v>62</v>
      </c>
      <c r="E185" s="2" t="s">
        <v>38</v>
      </c>
      <c r="F185" s="2" t="s">
        <v>38</v>
      </c>
      <c r="G185" s="2" t="s">
        <v>38</v>
      </c>
      <c r="H185" s="2" t="s">
        <v>38</v>
      </c>
      <c r="I185" s="2" t="s">
        <v>38</v>
      </c>
      <c r="J185" s="2" t="s">
        <v>444</v>
      </c>
      <c r="K185" s="8" t="s">
        <v>61</v>
      </c>
      <c r="L185" s="9">
        <v>140</v>
      </c>
      <c r="M185" s="40" t="s">
        <v>59</v>
      </c>
      <c r="N185" s="37" t="s">
        <v>38</v>
      </c>
      <c r="O185" s="12">
        <v>44795</v>
      </c>
    </row>
    <row r="186" spans="1:15" ht="35.85" customHeight="1" x14ac:dyDescent="0.25">
      <c r="A186" s="6" t="s">
        <v>446</v>
      </c>
      <c r="B186" s="6">
        <v>2022</v>
      </c>
      <c r="C186" s="16" t="s">
        <v>39</v>
      </c>
      <c r="D186" s="2" t="s">
        <v>62</v>
      </c>
      <c r="E186" s="2" t="s">
        <v>38</v>
      </c>
      <c r="F186" s="2" t="s">
        <v>38</v>
      </c>
      <c r="G186" s="2" t="s">
        <v>38</v>
      </c>
      <c r="H186" s="2" t="s">
        <v>38</v>
      </c>
      <c r="I186" s="2" t="s">
        <v>38</v>
      </c>
      <c r="J186" s="2" t="s">
        <v>444</v>
      </c>
      <c r="K186" s="8" t="s">
        <v>61</v>
      </c>
      <c r="L186" s="9">
        <v>140</v>
      </c>
      <c r="M186" s="40" t="s">
        <v>59</v>
      </c>
      <c r="N186" s="37" t="s">
        <v>38</v>
      </c>
      <c r="O186" s="12">
        <v>44795</v>
      </c>
    </row>
    <row r="187" spans="1:15" ht="49.5" customHeight="1" x14ac:dyDescent="0.25">
      <c r="A187" s="6" t="s">
        <v>446</v>
      </c>
      <c r="B187" s="6">
        <v>2022</v>
      </c>
      <c r="C187" s="173" t="s">
        <v>464</v>
      </c>
      <c r="D187" s="2" t="s">
        <v>3</v>
      </c>
      <c r="E187" s="5" t="s">
        <v>401</v>
      </c>
      <c r="F187" s="5" t="s">
        <v>399</v>
      </c>
      <c r="G187" s="2" t="s">
        <v>38</v>
      </c>
      <c r="H187" s="2" t="s">
        <v>38</v>
      </c>
      <c r="I187" s="183" t="s">
        <v>796</v>
      </c>
      <c r="J187" s="2" t="s">
        <v>39</v>
      </c>
      <c r="K187" s="17" t="s">
        <v>488</v>
      </c>
      <c r="L187" s="10">
        <v>2033.5</v>
      </c>
      <c r="M187" s="39" t="s">
        <v>60</v>
      </c>
      <c r="N187" s="36" t="s">
        <v>38</v>
      </c>
      <c r="O187" s="12">
        <v>44798</v>
      </c>
    </row>
    <row r="188" spans="1:15" ht="35.25" customHeight="1" x14ac:dyDescent="0.25">
      <c r="A188" s="6" t="s">
        <v>446</v>
      </c>
      <c r="B188" s="6">
        <v>2022</v>
      </c>
      <c r="C188" s="173" t="s">
        <v>464</v>
      </c>
      <c r="D188" s="2" t="s">
        <v>3</v>
      </c>
      <c r="E188" s="5" t="s">
        <v>36</v>
      </c>
      <c r="F188" s="5" t="s">
        <v>40</v>
      </c>
      <c r="G188" s="2" t="s">
        <v>38</v>
      </c>
      <c r="H188" s="2">
        <v>2</v>
      </c>
      <c r="I188" s="5" t="s">
        <v>717</v>
      </c>
      <c r="J188" s="2" t="s">
        <v>39</v>
      </c>
      <c r="K188" s="17" t="s">
        <v>489</v>
      </c>
      <c r="L188" s="10">
        <v>1162</v>
      </c>
      <c r="M188" s="39" t="s">
        <v>60</v>
      </c>
      <c r="N188" s="36" t="s">
        <v>38</v>
      </c>
      <c r="O188" s="12">
        <v>44798</v>
      </c>
    </row>
    <row r="189" spans="1:15" ht="35.85" customHeight="1" x14ac:dyDescent="0.25">
      <c r="A189" s="6" t="s">
        <v>446</v>
      </c>
      <c r="B189" s="6">
        <v>2022</v>
      </c>
      <c r="C189" s="16" t="s">
        <v>481</v>
      </c>
      <c r="D189" s="3" t="s">
        <v>206</v>
      </c>
      <c r="E189" s="5" t="s">
        <v>25</v>
      </c>
      <c r="F189" s="5" t="s">
        <v>65</v>
      </c>
      <c r="G189" s="5" t="s">
        <v>64</v>
      </c>
      <c r="H189" s="2" t="s">
        <v>38</v>
      </c>
      <c r="I189" s="2" t="s">
        <v>38</v>
      </c>
      <c r="J189" s="2" t="s">
        <v>39</v>
      </c>
      <c r="K189" s="17" t="s">
        <v>67</v>
      </c>
      <c r="L189" s="10">
        <v>1403.51</v>
      </c>
      <c r="M189" s="39" t="s">
        <v>0</v>
      </c>
      <c r="N189" s="36" t="s">
        <v>528</v>
      </c>
      <c r="O189" s="12">
        <v>44798</v>
      </c>
    </row>
    <row r="190" spans="1:15" ht="35.85" customHeight="1" x14ac:dyDescent="0.25">
      <c r="A190" s="6" t="s">
        <v>446</v>
      </c>
      <c r="B190" s="6">
        <v>2022</v>
      </c>
      <c r="C190" s="16" t="s">
        <v>467</v>
      </c>
      <c r="D190" s="3" t="s">
        <v>115</v>
      </c>
      <c r="E190" s="5" t="s">
        <v>25</v>
      </c>
      <c r="F190" s="5" t="s">
        <v>34</v>
      </c>
      <c r="G190" s="5" t="s">
        <v>33</v>
      </c>
      <c r="H190" s="2" t="s">
        <v>38</v>
      </c>
      <c r="I190" s="2" t="s">
        <v>38</v>
      </c>
      <c r="J190" s="2" t="s">
        <v>39</v>
      </c>
      <c r="K190" s="17" t="s">
        <v>653</v>
      </c>
      <c r="L190" s="10">
        <v>222.71</v>
      </c>
      <c r="M190" s="39" t="s">
        <v>0</v>
      </c>
      <c r="N190" s="36" t="s">
        <v>475</v>
      </c>
      <c r="O190" s="12">
        <v>44799</v>
      </c>
    </row>
    <row r="191" spans="1:15" ht="35.85" customHeight="1" x14ac:dyDescent="0.25">
      <c r="A191" s="6" t="s">
        <v>446</v>
      </c>
      <c r="B191" s="6">
        <v>2022</v>
      </c>
      <c r="C191" s="173" t="s">
        <v>464</v>
      </c>
      <c r="D191" s="2" t="s">
        <v>3</v>
      </c>
      <c r="E191" s="5" t="s">
        <v>52</v>
      </c>
      <c r="F191" s="5" t="s">
        <v>376</v>
      </c>
      <c r="G191" s="2" t="s">
        <v>38</v>
      </c>
      <c r="H191" s="2">
        <v>4</v>
      </c>
      <c r="I191" s="2" t="s">
        <v>38</v>
      </c>
      <c r="J191" s="2" t="s">
        <v>39</v>
      </c>
      <c r="K191" s="17" t="s">
        <v>479</v>
      </c>
      <c r="L191" s="10">
        <v>2614.5</v>
      </c>
      <c r="M191" s="39" t="s">
        <v>60</v>
      </c>
      <c r="N191" s="36" t="s">
        <v>38</v>
      </c>
      <c r="O191" s="12">
        <v>44803</v>
      </c>
    </row>
    <row r="192" spans="1:15" ht="66" customHeight="1" x14ac:dyDescent="0.25">
      <c r="A192" s="6" t="s">
        <v>446</v>
      </c>
      <c r="B192" s="6">
        <v>2022</v>
      </c>
      <c r="C192" s="16" t="s">
        <v>482</v>
      </c>
      <c r="D192" s="2" t="s">
        <v>483</v>
      </c>
      <c r="E192" s="5" t="s">
        <v>393</v>
      </c>
      <c r="F192" s="5" t="s">
        <v>390</v>
      </c>
      <c r="G192" s="2" t="s">
        <v>38</v>
      </c>
      <c r="H192" s="2" t="s">
        <v>38</v>
      </c>
      <c r="I192" s="139" t="s">
        <v>463</v>
      </c>
      <c r="J192" s="2" t="s">
        <v>234</v>
      </c>
      <c r="K192" s="17" t="s">
        <v>546</v>
      </c>
      <c r="L192" s="10">
        <v>3000</v>
      </c>
      <c r="M192" s="39" t="s">
        <v>60</v>
      </c>
      <c r="N192" s="36" t="s">
        <v>529</v>
      </c>
      <c r="O192" s="12">
        <v>44804</v>
      </c>
    </row>
    <row r="193" spans="1:15" s="57" customFormat="1" ht="35.85" customHeight="1" x14ac:dyDescent="0.25">
      <c r="A193" s="48" t="s">
        <v>447</v>
      </c>
      <c r="B193" s="48">
        <v>2022</v>
      </c>
      <c r="C193" s="49" t="s">
        <v>39</v>
      </c>
      <c r="D193" s="50" t="s">
        <v>21</v>
      </c>
      <c r="E193" s="51" t="s">
        <v>25</v>
      </c>
      <c r="F193" s="51" t="s">
        <v>34</v>
      </c>
      <c r="G193" s="51" t="s">
        <v>33</v>
      </c>
      <c r="H193" s="50" t="s">
        <v>38</v>
      </c>
      <c r="I193" s="50" t="s">
        <v>38</v>
      </c>
      <c r="J193" s="50" t="s">
        <v>39</v>
      </c>
      <c r="K193" s="52" t="s">
        <v>35</v>
      </c>
      <c r="L193" s="53">
        <v>47.5</v>
      </c>
      <c r="M193" s="54" t="s">
        <v>59</v>
      </c>
      <c r="N193" s="55" t="s">
        <v>38</v>
      </c>
      <c r="O193" s="159">
        <v>44806</v>
      </c>
    </row>
    <row r="194" spans="1:15" ht="35.85" customHeight="1" x14ac:dyDescent="0.25">
      <c r="A194" s="6" t="s">
        <v>447</v>
      </c>
      <c r="B194" s="6">
        <v>2022</v>
      </c>
      <c r="C194" s="16" t="s">
        <v>39</v>
      </c>
      <c r="D194" s="2" t="s">
        <v>21</v>
      </c>
      <c r="E194" s="5" t="s">
        <v>25</v>
      </c>
      <c r="F194" s="5" t="s">
        <v>34</v>
      </c>
      <c r="G194" s="5" t="s">
        <v>33</v>
      </c>
      <c r="H194" s="2" t="s">
        <v>38</v>
      </c>
      <c r="I194" s="2" t="s">
        <v>38</v>
      </c>
      <c r="J194" s="2" t="s">
        <v>39</v>
      </c>
      <c r="K194" s="8" t="s">
        <v>82</v>
      </c>
      <c r="L194" s="10">
        <v>72.5</v>
      </c>
      <c r="M194" s="39" t="s">
        <v>59</v>
      </c>
      <c r="N194" s="36" t="s">
        <v>38</v>
      </c>
      <c r="O194" s="160">
        <v>44806</v>
      </c>
    </row>
    <row r="195" spans="1:15" ht="35.85" customHeight="1" x14ac:dyDescent="0.25">
      <c r="A195" s="6" t="s">
        <v>447</v>
      </c>
      <c r="B195" s="6">
        <v>2022</v>
      </c>
      <c r="C195" s="16" t="s">
        <v>497</v>
      </c>
      <c r="D195" s="2" t="s">
        <v>207</v>
      </c>
      <c r="E195" s="5" t="s">
        <v>25</v>
      </c>
      <c r="F195" s="5" t="s">
        <v>26</v>
      </c>
      <c r="G195" s="5" t="s">
        <v>27</v>
      </c>
      <c r="H195" s="2" t="s">
        <v>38</v>
      </c>
      <c r="I195" s="2" t="s">
        <v>38</v>
      </c>
      <c r="J195" s="2" t="s">
        <v>39</v>
      </c>
      <c r="K195" s="8" t="s">
        <v>44</v>
      </c>
      <c r="L195" s="10">
        <v>134.99</v>
      </c>
      <c r="M195" s="39" t="s">
        <v>0</v>
      </c>
      <c r="N195" s="36" t="s">
        <v>38</v>
      </c>
      <c r="O195" s="160">
        <v>44809</v>
      </c>
    </row>
    <row r="196" spans="1:15" ht="35.85" customHeight="1" x14ac:dyDescent="0.25">
      <c r="A196" s="6" t="s">
        <v>447</v>
      </c>
      <c r="B196" s="6">
        <v>2022</v>
      </c>
      <c r="C196" s="16" t="s">
        <v>498</v>
      </c>
      <c r="D196" s="2" t="s">
        <v>269</v>
      </c>
      <c r="E196" s="5" t="s">
        <v>4</v>
      </c>
      <c r="F196" s="5" t="s">
        <v>275</v>
      </c>
      <c r="G196" s="2" t="s">
        <v>38</v>
      </c>
      <c r="H196" s="2" t="s">
        <v>38</v>
      </c>
      <c r="I196" s="139" t="s">
        <v>68</v>
      </c>
      <c r="J196" s="2" t="s">
        <v>39</v>
      </c>
      <c r="K196" s="8" t="s">
        <v>499</v>
      </c>
      <c r="L196" s="10">
        <v>5000</v>
      </c>
      <c r="M196" s="39" t="s">
        <v>60</v>
      </c>
      <c r="N196" s="36" t="s">
        <v>38</v>
      </c>
      <c r="O196" s="12">
        <v>44809</v>
      </c>
    </row>
    <row r="197" spans="1:15" ht="35.85" customHeight="1" x14ac:dyDescent="0.25">
      <c r="A197" s="6" t="s">
        <v>447</v>
      </c>
      <c r="B197" s="6">
        <v>2022</v>
      </c>
      <c r="C197" s="16" t="s">
        <v>502</v>
      </c>
      <c r="D197" s="2" t="s">
        <v>55</v>
      </c>
      <c r="E197" s="5" t="s">
        <v>52</v>
      </c>
      <c r="F197" s="5" t="s">
        <v>53</v>
      </c>
      <c r="G197" s="2" t="s">
        <v>38</v>
      </c>
      <c r="H197" s="2">
        <v>4</v>
      </c>
      <c r="I197" s="2" t="s">
        <v>38</v>
      </c>
      <c r="J197" s="2" t="s">
        <v>39</v>
      </c>
      <c r="K197" s="17" t="s">
        <v>56</v>
      </c>
      <c r="L197" s="10">
        <v>4800</v>
      </c>
      <c r="M197" s="40" t="s">
        <v>60</v>
      </c>
      <c r="N197" s="36" t="s">
        <v>501</v>
      </c>
      <c r="O197" s="160">
        <v>44809</v>
      </c>
    </row>
    <row r="198" spans="1:15" ht="35.85" customHeight="1" x14ac:dyDescent="0.25">
      <c r="A198" s="6" t="s">
        <v>447</v>
      </c>
      <c r="B198" s="6">
        <v>2022</v>
      </c>
      <c r="C198" s="16" t="s">
        <v>503</v>
      </c>
      <c r="D198" s="3" t="s">
        <v>748</v>
      </c>
      <c r="E198" s="5" t="s">
        <v>25</v>
      </c>
      <c r="F198" s="5" t="s">
        <v>9</v>
      </c>
      <c r="G198" s="5" t="s">
        <v>57</v>
      </c>
      <c r="H198" s="2" t="s">
        <v>38</v>
      </c>
      <c r="I198" s="2" t="s">
        <v>38</v>
      </c>
      <c r="J198" s="2" t="s">
        <v>39</v>
      </c>
      <c r="K198" s="17" t="s">
        <v>504</v>
      </c>
      <c r="L198" s="10">
        <f>12500+91.86+85.97</f>
        <v>12677.83</v>
      </c>
      <c r="M198" s="39" t="s">
        <v>60</v>
      </c>
      <c r="N198" s="36" t="s">
        <v>218</v>
      </c>
      <c r="O198" s="160">
        <v>44809</v>
      </c>
    </row>
    <row r="199" spans="1:15" ht="35.85" customHeight="1" x14ac:dyDescent="0.25">
      <c r="A199" s="6" t="s">
        <v>447</v>
      </c>
      <c r="B199" s="6">
        <v>2022</v>
      </c>
      <c r="C199" s="16" t="s">
        <v>498</v>
      </c>
      <c r="D199" s="2" t="s">
        <v>269</v>
      </c>
      <c r="E199" s="5" t="s">
        <v>4</v>
      </c>
      <c r="F199" s="5" t="s">
        <v>270</v>
      </c>
      <c r="G199" s="2" t="s">
        <v>38</v>
      </c>
      <c r="H199" s="2" t="s">
        <v>38</v>
      </c>
      <c r="I199" s="139" t="s">
        <v>68</v>
      </c>
      <c r="J199" s="2" t="s">
        <v>39</v>
      </c>
      <c r="K199" s="17" t="s">
        <v>500</v>
      </c>
      <c r="L199" s="10">
        <v>2500</v>
      </c>
      <c r="M199" s="39" t="s">
        <v>60</v>
      </c>
      <c r="N199" s="36" t="s">
        <v>38</v>
      </c>
      <c r="O199" s="160">
        <v>44809</v>
      </c>
    </row>
    <row r="200" spans="1:15" ht="51" customHeight="1" x14ac:dyDescent="0.25">
      <c r="A200" s="6" t="s">
        <v>447</v>
      </c>
      <c r="B200" s="6">
        <v>2022</v>
      </c>
      <c r="C200" s="16" t="s">
        <v>505</v>
      </c>
      <c r="D200" s="3" t="s">
        <v>291</v>
      </c>
      <c r="E200" s="5" t="s">
        <v>393</v>
      </c>
      <c r="F200" s="5" t="s">
        <v>390</v>
      </c>
      <c r="G200" s="2" t="s">
        <v>38</v>
      </c>
      <c r="H200" s="2" t="s">
        <v>38</v>
      </c>
      <c r="I200" s="139" t="s">
        <v>463</v>
      </c>
      <c r="J200" s="2" t="s">
        <v>234</v>
      </c>
      <c r="K200" s="161" t="s">
        <v>547</v>
      </c>
      <c r="L200" s="10">
        <v>20622.55</v>
      </c>
      <c r="M200" s="39" t="s">
        <v>60</v>
      </c>
      <c r="N200" s="36" t="s">
        <v>603</v>
      </c>
      <c r="O200" s="160">
        <v>44816</v>
      </c>
    </row>
    <row r="201" spans="1:15" ht="35.85" customHeight="1" x14ac:dyDescent="0.25">
      <c r="A201" s="6" t="s">
        <v>447</v>
      </c>
      <c r="B201" s="6">
        <v>2022</v>
      </c>
      <c r="C201" s="16" t="s">
        <v>507</v>
      </c>
      <c r="D201" s="3" t="s">
        <v>209</v>
      </c>
      <c r="E201" s="5" t="s">
        <v>25</v>
      </c>
      <c r="F201" s="5" t="s">
        <v>26</v>
      </c>
      <c r="G201" s="5" t="s">
        <v>50</v>
      </c>
      <c r="H201" s="2" t="s">
        <v>38</v>
      </c>
      <c r="I201" s="2" t="s">
        <v>38</v>
      </c>
      <c r="J201" s="2" t="s">
        <v>39</v>
      </c>
      <c r="K201" s="8" t="s">
        <v>48</v>
      </c>
      <c r="L201" s="10">
        <v>1100</v>
      </c>
      <c r="M201" s="39" t="s">
        <v>0</v>
      </c>
      <c r="N201" s="36" t="s">
        <v>506</v>
      </c>
      <c r="O201" s="160">
        <v>44816</v>
      </c>
    </row>
    <row r="202" spans="1:15" ht="63.75" customHeight="1" x14ac:dyDescent="0.25">
      <c r="A202" s="6" t="s">
        <v>447</v>
      </c>
      <c r="B202" s="6">
        <v>2022</v>
      </c>
      <c r="C202" s="16" t="s">
        <v>513</v>
      </c>
      <c r="D202" s="2" t="s">
        <v>179</v>
      </c>
      <c r="E202" s="5" t="s">
        <v>25</v>
      </c>
      <c r="F202" s="5" t="s">
        <v>177</v>
      </c>
      <c r="G202" s="5" t="s">
        <v>178</v>
      </c>
      <c r="H202" s="2" t="s">
        <v>38</v>
      </c>
      <c r="I202" s="2" t="s">
        <v>38</v>
      </c>
      <c r="J202" s="2" t="s">
        <v>39</v>
      </c>
      <c r="K202" s="17" t="s">
        <v>508</v>
      </c>
      <c r="L202" s="10">
        <v>3057.76</v>
      </c>
      <c r="M202" s="39" t="s">
        <v>0</v>
      </c>
      <c r="N202" s="36" t="s">
        <v>510</v>
      </c>
      <c r="O202" s="160">
        <v>44816</v>
      </c>
    </row>
    <row r="203" spans="1:15" ht="35.85" customHeight="1" x14ac:dyDescent="0.25">
      <c r="A203" s="6" t="s">
        <v>447</v>
      </c>
      <c r="B203" s="6">
        <v>2022</v>
      </c>
      <c r="C203" s="16" t="s">
        <v>513</v>
      </c>
      <c r="D203" s="2" t="s">
        <v>179</v>
      </c>
      <c r="E203" s="5" t="s">
        <v>25</v>
      </c>
      <c r="F203" s="5" t="s">
        <v>177</v>
      </c>
      <c r="G203" s="5" t="s">
        <v>178</v>
      </c>
      <c r="H203" s="2" t="s">
        <v>38</v>
      </c>
      <c r="I203" s="2" t="s">
        <v>38</v>
      </c>
      <c r="J203" s="2" t="s">
        <v>39</v>
      </c>
      <c r="K203" s="17" t="s">
        <v>509</v>
      </c>
      <c r="L203" s="10">
        <v>3000</v>
      </c>
      <c r="M203" s="39" t="s">
        <v>0</v>
      </c>
      <c r="N203" s="36" t="s">
        <v>511</v>
      </c>
      <c r="O203" s="160">
        <v>44816</v>
      </c>
    </row>
    <row r="204" spans="1:15" ht="48.75" customHeight="1" x14ac:dyDescent="0.25">
      <c r="A204" s="6" t="s">
        <v>447</v>
      </c>
      <c r="B204" s="6">
        <v>2022</v>
      </c>
      <c r="C204" s="16" t="s">
        <v>514</v>
      </c>
      <c r="D204" s="130" t="s">
        <v>245</v>
      </c>
      <c r="E204" s="5" t="s">
        <v>13</v>
      </c>
      <c r="F204" s="5" t="s">
        <v>243</v>
      </c>
      <c r="G204" s="2" t="s">
        <v>38</v>
      </c>
      <c r="H204" s="2">
        <v>6</v>
      </c>
      <c r="I204" s="2" t="s">
        <v>38</v>
      </c>
      <c r="J204" s="2" t="s">
        <v>39</v>
      </c>
      <c r="K204" s="17" t="s">
        <v>515</v>
      </c>
      <c r="L204" s="10">
        <v>1000</v>
      </c>
      <c r="M204" s="39" t="s">
        <v>0</v>
      </c>
      <c r="N204" s="36" t="s">
        <v>38</v>
      </c>
      <c r="O204" s="160">
        <v>44819</v>
      </c>
    </row>
    <row r="205" spans="1:15" s="172" customFormat="1" ht="48" customHeight="1" x14ac:dyDescent="0.25">
      <c r="A205" s="163" t="s">
        <v>447</v>
      </c>
      <c r="B205" s="163">
        <v>2022</v>
      </c>
      <c r="C205" s="164" t="s">
        <v>518</v>
      </c>
      <c r="D205" s="165" t="s">
        <v>32</v>
      </c>
      <c r="E205" s="166" t="s">
        <v>352</v>
      </c>
      <c r="F205" s="165" t="s">
        <v>516</v>
      </c>
      <c r="G205" s="165" t="s">
        <v>38</v>
      </c>
      <c r="H205" s="165" t="s">
        <v>38</v>
      </c>
      <c r="I205" s="166" t="s">
        <v>718</v>
      </c>
      <c r="J205" s="165" t="s">
        <v>39</v>
      </c>
      <c r="K205" s="167" t="s">
        <v>522</v>
      </c>
      <c r="L205" s="168">
        <f>21357.76</f>
        <v>21357.759999999998</v>
      </c>
      <c r="M205" s="169" t="s">
        <v>0</v>
      </c>
      <c r="N205" s="170" t="s">
        <v>519</v>
      </c>
      <c r="O205" s="171">
        <v>44820</v>
      </c>
    </row>
    <row r="206" spans="1:15" s="172" customFormat="1" ht="46.5" customHeight="1" x14ac:dyDescent="0.25">
      <c r="A206" s="163" t="s">
        <v>447</v>
      </c>
      <c r="B206" s="163">
        <v>2022</v>
      </c>
      <c r="C206" s="164" t="s">
        <v>518</v>
      </c>
      <c r="D206" s="165" t="s">
        <v>32</v>
      </c>
      <c r="E206" s="166" t="s">
        <v>4</v>
      </c>
      <c r="F206" s="166" t="s">
        <v>396</v>
      </c>
      <c r="G206" s="165" t="s">
        <v>38</v>
      </c>
      <c r="H206" s="165" t="s">
        <v>38</v>
      </c>
      <c r="I206" s="139" t="s">
        <v>463</v>
      </c>
      <c r="J206" s="165" t="s">
        <v>39</v>
      </c>
      <c r="K206" s="167" t="s">
        <v>548</v>
      </c>
      <c r="L206" s="168">
        <v>1130.21</v>
      </c>
      <c r="M206" s="169" t="s">
        <v>0</v>
      </c>
      <c r="N206" s="170" t="s">
        <v>520</v>
      </c>
      <c r="O206" s="171">
        <v>44820</v>
      </c>
    </row>
    <row r="207" spans="1:15" s="172" customFormat="1" ht="49.5" customHeight="1" x14ac:dyDescent="0.25">
      <c r="A207" s="163" t="s">
        <v>447</v>
      </c>
      <c r="B207" s="163">
        <v>2022</v>
      </c>
      <c r="C207" s="164" t="s">
        <v>518</v>
      </c>
      <c r="D207" s="165" t="s">
        <v>32</v>
      </c>
      <c r="E207" s="166" t="s">
        <v>4</v>
      </c>
      <c r="F207" s="166" t="s">
        <v>396</v>
      </c>
      <c r="G207" s="165" t="s">
        <v>38</v>
      </c>
      <c r="H207" s="165" t="s">
        <v>38</v>
      </c>
      <c r="I207" s="139" t="s">
        <v>463</v>
      </c>
      <c r="J207" s="165" t="s">
        <v>39</v>
      </c>
      <c r="K207" s="167" t="s">
        <v>549</v>
      </c>
      <c r="L207" s="168">
        <v>1025.27</v>
      </c>
      <c r="M207" s="169" t="s">
        <v>0</v>
      </c>
      <c r="N207" s="170" t="s">
        <v>521</v>
      </c>
      <c r="O207" s="171">
        <v>44820</v>
      </c>
    </row>
    <row r="208" spans="1:15" ht="46.5" customHeight="1" x14ac:dyDescent="0.25">
      <c r="A208" s="6" t="s">
        <v>447</v>
      </c>
      <c r="B208" s="6">
        <v>2022</v>
      </c>
      <c r="C208" s="16" t="s">
        <v>525</v>
      </c>
      <c r="D208" s="3" t="s">
        <v>205</v>
      </c>
      <c r="E208" s="5" t="s">
        <v>25</v>
      </c>
      <c r="F208" s="5" t="s">
        <v>26</v>
      </c>
      <c r="G208" s="5" t="s">
        <v>71</v>
      </c>
      <c r="H208" s="2" t="s">
        <v>38</v>
      </c>
      <c r="I208" s="2" t="s">
        <v>38</v>
      </c>
      <c r="J208" s="2" t="s">
        <v>39</v>
      </c>
      <c r="K208" s="17" t="s">
        <v>75</v>
      </c>
      <c r="L208" s="10">
        <v>383.96</v>
      </c>
      <c r="M208" s="39" t="s">
        <v>0</v>
      </c>
      <c r="N208" s="36" t="s">
        <v>38</v>
      </c>
      <c r="O208" s="160">
        <v>44820</v>
      </c>
    </row>
    <row r="209" spans="1:15" ht="50.25" customHeight="1" x14ac:dyDescent="0.25">
      <c r="A209" s="6" t="s">
        <v>447</v>
      </c>
      <c r="B209" s="6">
        <v>2022</v>
      </c>
      <c r="C209" s="173" t="s">
        <v>464</v>
      </c>
      <c r="D209" s="2" t="s">
        <v>3</v>
      </c>
      <c r="E209" s="5" t="s">
        <v>4</v>
      </c>
      <c r="F209" s="5" t="s">
        <v>395</v>
      </c>
      <c r="G209" s="2" t="s">
        <v>38</v>
      </c>
      <c r="H209" s="2" t="s">
        <v>38</v>
      </c>
      <c r="I209" s="139" t="s">
        <v>463</v>
      </c>
      <c r="J209" s="2" t="s">
        <v>39</v>
      </c>
      <c r="K209" s="158" t="s">
        <v>550</v>
      </c>
      <c r="L209" s="10">
        <v>2324</v>
      </c>
      <c r="M209" s="39" t="s">
        <v>60</v>
      </c>
      <c r="N209" s="36" t="s">
        <v>38</v>
      </c>
      <c r="O209" s="160">
        <v>44823</v>
      </c>
    </row>
    <row r="210" spans="1:15" ht="48.75" customHeight="1" x14ac:dyDescent="0.25">
      <c r="A210" s="6" t="s">
        <v>447</v>
      </c>
      <c r="B210" s="6">
        <v>2022</v>
      </c>
      <c r="C210" s="173" t="s">
        <v>464</v>
      </c>
      <c r="D210" s="2" t="s">
        <v>3</v>
      </c>
      <c r="E210" s="5" t="s">
        <v>393</v>
      </c>
      <c r="F210" s="5" t="s">
        <v>390</v>
      </c>
      <c r="G210" s="2" t="s">
        <v>38</v>
      </c>
      <c r="H210" s="2" t="s">
        <v>38</v>
      </c>
      <c r="I210" s="139" t="s">
        <v>463</v>
      </c>
      <c r="J210" s="200" t="s">
        <v>442</v>
      </c>
      <c r="K210" s="161" t="s">
        <v>551</v>
      </c>
      <c r="L210" s="10">
        <v>871.5</v>
      </c>
      <c r="M210" s="39" t="s">
        <v>60</v>
      </c>
      <c r="N210" s="36" t="s">
        <v>38</v>
      </c>
      <c r="O210" s="160">
        <v>44823</v>
      </c>
    </row>
    <row r="211" spans="1:15" ht="45.75" customHeight="1" x14ac:dyDescent="0.25">
      <c r="A211" s="6" t="s">
        <v>447</v>
      </c>
      <c r="B211" s="6">
        <v>2022</v>
      </c>
      <c r="C211" s="173" t="s">
        <v>464</v>
      </c>
      <c r="D211" s="2" t="s">
        <v>3</v>
      </c>
      <c r="E211" s="5" t="s">
        <v>4</v>
      </c>
      <c r="F211" s="5" t="s">
        <v>249</v>
      </c>
      <c r="G211" s="2" t="s">
        <v>38</v>
      </c>
      <c r="H211" s="2" t="s">
        <v>38</v>
      </c>
      <c r="I211" s="139" t="s">
        <v>463</v>
      </c>
      <c r="J211" s="2" t="s">
        <v>39</v>
      </c>
      <c r="K211" s="161" t="s">
        <v>552</v>
      </c>
      <c r="L211" s="10">
        <v>2614.5</v>
      </c>
      <c r="M211" s="39" t="s">
        <v>60</v>
      </c>
      <c r="N211" s="36" t="s">
        <v>38</v>
      </c>
      <c r="O211" s="160">
        <v>44823</v>
      </c>
    </row>
    <row r="212" spans="1:15" ht="84" customHeight="1" x14ac:dyDescent="0.25">
      <c r="A212" s="6" t="s">
        <v>447</v>
      </c>
      <c r="B212" s="6">
        <v>2022</v>
      </c>
      <c r="C212" s="16" t="s">
        <v>505</v>
      </c>
      <c r="D212" s="3" t="s">
        <v>534</v>
      </c>
      <c r="E212" s="5" t="s">
        <v>393</v>
      </c>
      <c r="F212" s="5" t="s">
        <v>390</v>
      </c>
      <c r="G212" s="2" t="s">
        <v>38</v>
      </c>
      <c r="H212" s="2" t="s">
        <v>38</v>
      </c>
      <c r="I212" s="139" t="s">
        <v>463</v>
      </c>
      <c r="J212" s="2" t="s">
        <v>234</v>
      </c>
      <c r="K212" s="161" t="s">
        <v>553</v>
      </c>
      <c r="L212" s="10">
        <v>15750</v>
      </c>
      <c r="M212" s="39" t="s">
        <v>60</v>
      </c>
      <c r="N212" s="36" t="s">
        <v>535</v>
      </c>
      <c r="O212" s="160">
        <v>44823</v>
      </c>
    </row>
    <row r="213" spans="1:15" ht="47.25" customHeight="1" x14ac:dyDescent="0.25">
      <c r="A213" s="6" t="s">
        <v>447</v>
      </c>
      <c r="B213" s="6">
        <v>2022</v>
      </c>
      <c r="C213" s="173" t="s">
        <v>464</v>
      </c>
      <c r="D213" s="2" t="s">
        <v>3</v>
      </c>
      <c r="E213" s="5" t="s">
        <v>393</v>
      </c>
      <c r="F213" s="5" t="s">
        <v>390</v>
      </c>
      <c r="G213" s="2" t="s">
        <v>38</v>
      </c>
      <c r="H213" s="2" t="s">
        <v>38</v>
      </c>
      <c r="I213" s="139" t="s">
        <v>463</v>
      </c>
      <c r="J213" s="2" t="s">
        <v>234</v>
      </c>
      <c r="K213" s="161" t="s">
        <v>554</v>
      </c>
      <c r="L213" s="10">
        <v>2033.5</v>
      </c>
      <c r="M213" s="39" t="s">
        <v>60</v>
      </c>
      <c r="N213" s="36" t="s">
        <v>38</v>
      </c>
      <c r="O213" s="160">
        <v>44823</v>
      </c>
    </row>
    <row r="214" spans="1:15" ht="44.25" customHeight="1" x14ac:dyDescent="0.25">
      <c r="A214" s="6" t="s">
        <v>447</v>
      </c>
      <c r="B214" s="6">
        <v>2022</v>
      </c>
      <c r="C214" s="173" t="s">
        <v>464</v>
      </c>
      <c r="D214" s="2" t="s">
        <v>3</v>
      </c>
      <c r="E214" s="5" t="s">
        <v>393</v>
      </c>
      <c r="F214" s="5" t="s">
        <v>390</v>
      </c>
      <c r="G214" s="2" t="s">
        <v>38</v>
      </c>
      <c r="H214" s="2" t="s">
        <v>38</v>
      </c>
      <c r="I214" s="139" t="s">
        <v>463</v>
      </c>
      <c r="J214" s="2" t="s">
        <v>234</v>
      </c>
      <c r="K214" s="161" t="s">
        <v>555</v>
      </c>
      <c r="L214" s="10">
        <v>871.5</v>
      </c>
      <c r="M214" s="39" t="s">
        <v>60</v>
      </c>
      <c r="N214" s="36" t="s">
        <v>38</v>
      </c>
      <c r="O214" s="160">
        <v>44823</v>
      </c>
    </row>
    <row r="215" spans="1:15" ht="54" customHeight="1" x14ac:dyDescent="0.25">
      <c r="A215" s="6" t="s">
        <v>447</v>
      </c>
      <c r="B215" s="6">
        <v>2022</v>
      </c>
      <c r="C215" s="173" t="s">
        <v>464</v>
      </c>
      <c r="D215" s="2" t="s">
        <v>3</v>
      </c>
      <c r="E215" s="5" t="s">
        <v>393</v>
      </c>
      <c r="F215" s="5" t="s">
        <v>390</v>
      </c>
      <c r="G215" s="2" t="s">
        <v>38</v>
      </c>
      <c r="H215" s="2" t="s">
        <v>38</v>
      </c>
      <c r="I215" s="139" t="s">
        <v>463</v>
      </c>
      <c r="J215" s="2" t="s">
        <v>234</v>
      </c>
      <c r="K215" s="161" t="s">
        <v>556</v>
      </c>
      <c r="L215" s="10">
        <v>871.5</v>
      </c>
      <c r="M215" s="39" t="s">
        <v>60</v>
      </c>
      <c r="N215" s="36" t="s">
        <v>38</v>
      </c>
      <c r="O215" s="160">
        <v>44823</v>
      </c>
    </row>
    <row r="216" spans="1:15" ht="47.25" customHeight="1" x14ac:dyDescent="0.25">
      <c r="A216" s="6" t="s">
        <v>447</v>
      </c>
      <c r="B216" s="6">
        <v>2022</v>
      </c>
      <c r="C216" s="173" t="s">
        <v>464</v>
      </c>
      <c r="D216" s="2" t="s">
        <v>3</v>
      </c>
      <c r="E216" s="5" t="s">
        <v>4</v>
      </c>
      <c r="F216" s="5" t="s">
        <v>395</v>
      </c>
      <c r="G216" s="2" t="s">
        <v>38</v>
      </c>
      <c r="H216" s="2" t="s">
        <v>38</v>
      </c>
      <c r="I216" s="139" t="s">
        <v>463</v>
      </c>
      <c r="J216" s="2" t="s">
        <v>39</v>
      </c>
      <c r="K216" s="158" t="s">
        <v>557</v>
      </c>
      <c r="L216" s="10">
        <v>2614.5</v>
      </c>
      <c r="M216" s="39" t="s">
        <v>60</v>
      </c>
      <c r="N216" s="36" t="s">
        <v>38</v>
      </c>
      <c r="O216" s="160">
        <v>44823</v>
      </c>
    </row>
    <row r="217" spans="1:15" ht="41.25" customHeight="1" x14ac:dyDescent="0.25">
      <c r="A217" s="6" t="s">
        <v>447</v>
      </c>
      <c r="B217" s="6">
        <v>2022</v>
      </c>
      <c r="C217" s="173" t="s">
        <v>464</v>
      </c>
      <c r="D217" s="2" t="s">
        <v>3</v>
      </c>
      <c r="E217" s="5" t="s">
        <v>393</v>
      </c>
      <c r="F217" s="5" t="s">
        <v>390</v>
      </c>
      <c r="G217" s="2" t="s">
        <v>38</v>
      </c>
      <c r="H217" s="2" t="s">
        <v>38</v>
      </c>
      <c r="I217" s="139" t="s">
        <v>463</v>
      </c>
      <c r="J217" s="2" t="s">
        <v>234</v>
      </c>
      <c r="K217" s="161" t="s">
        <v>558</v>
      </c>
      <c r="L217" s="10">
        <v>2033.5</v>
      </c>
      <c r="M217" s="39" t="s">
        <v>60</v>
      </c>
      <c r="N217" s="36" t="s">
        <v>38</v>
      </c>
      <c r="O217" s="160">
        <v>44823</v>
      </c>
    </row>
    <row r="218" spans="1:15" ht="46.5" customHeight="1" x14ac:dyDescent="0.25">
      <c r="A218" s="6" t="s">
        <v>447</v>
      </c>
      <c r="B218" s="6">
        <v>2022</v>
      </c>
      <c r="C218" s="173" t="s">
        <v>464</v>
      </c>
      <c r="D218" s="2" t="s">
        <v>3</v>
      </c>
      <c r="E218" s="5" t="s">
        <v>393</v>
      </c>
      <c r="F218" s="5" t="s">
        <v>390</v>
      </c>
      <c r="G218" s="2" t="s">
        <v>38</v>
      </c>
      <c r="H218" s="2" t="s">
        <v>38</v>
      </c>
      <c r="I218" s="139" t="s">
        <v>463</v>
      </c>
      <c r="J218" s="2" t="s">
        <v>234</v>
      </c>
      <c r="K218" s="161" t="s">
        <v>559</v>
      </c>
      <c r="L218" s="10">
        <v>871.5</v>
      </c>
      <c r="M218" s="39" t="s">
        <v>60</v>
      </c>
      <c r="N218" s="36" t="s">
        <v>38</v>
      </c>
      <c r="O218" s="160">
        <v>44823</v>
      </c>
    </row>
    <row r="219" spans="1:15" ht="51" customHeight="1" x14ac:dyDescent="0.25">
      <c r="A219" s="6" t="s">
        <v>447</v>
      </c>
      <c r="B219" s="6">
        <v>2022</v>
      </c>
      <c r="C219" s="173" t="s">
        <v>464</v>
      </c>
      <c r="D219" s="2" t="s">
        <v>3</v>
      </c>
      <c r="E219" s="5" t="s">
        <v>4</v>
      </c>
      <c r="F219" s="5" t="s">
        <v>249</v>
      </c>
      <c r="G219" s="2" t="s">
        <v>38</v>
      </c>
      <c r="H219" s="2" t="s">
        <v>38</v>
      </c>
      <c r="I219" s="139" t="s">
        <v>463</v>
      </c>
      <c r="J219" s="2" t="s">
        <v>39</v>
      </c>
      <c r="K219" s="161" t="s">
        <v>560</v>
      </c>
      <c r="L219" s="10">
        <v>3195.5</v>
      </c>
      <c r="M219" s="39" t="s">
        <v>60</v>
      </c>
      <c r="N219" s="36" t="s">
        <v>38</v>
      </c>
      <c r="O219" s="160">
        <v>44823</v>
      </c>
    </row>
    <row r="220" spans="1:15" ht="46.5" customHeight="1" x14ac:dyDescent="0.25">
      <c r="A220" s="6" t="s">
        <v>447</v>
      </c>
      <c r="B220" s="6">
        <v>2022</v>
      </c>
      <c r="C220" s="173" t="s">
        <v>464</v>
      </c>
      <c r="D220" s="2" t="s">
        <v>3</v>
      </c>
      <c r="E220" s="5" t="s">
        <v>393</v>
      </c>
      <c r="F220" s="5" t="s">
        <v>390</v>
      </c>
      <c r="G220" s="2" t="s">
        <v>38</v>
      </c>
      <c r="H220" s="2" t="s">
        <v>38</v>
      </c>
      <c r="I220" s="139" t="s">
        <v>463</v>
      </c>
      <c r="J220" s="2" t="s">
        <v>234</v>
      </c>
      <c r="K220" s="161" t="s">
        <v>561</v>
      </c>
      <c r="L220" s="10">
        <v>1452.5</v>
      </c>
      <c r="M220" s="39" t="s">
        <v>60</v>
      </c>
      <c r="N220" s="36" t="s">
        <v>38</v>
      </c>
      <c r="O220" s="160">
        <v>44823</v>
      </c>
    </row>
    <row r="221" spans="1:15" ht="35.85" customHeight="1" x14ac:dyDescent="0.25">
      <c r="A221" s="6" t="s">
        <v>447</v>
      </c>
      <c r="B221" s="6">
        <v>2022</v>
      </c>
      <c r="C221" s="16" t="s">
        <v>573</v>
      </c>
      <c r="D221" s="2" t="s">
        <v>66</v>
      </c>
      <c r="E221" s="5" t="s">
        <v>25</v>
      </c>
      <c r="F221" s="5" t="s">
        <v>65</v>
      </c>
      <c r="G221" s="5" t="s">
        <v>64</v>
      </c>
      <c r="H221" s="2" t="s">
        <v>38</v>
      </c>
      <c r="I221" s="2" t="s">
        <v>38</v>
      </c>
      <c r="J221" s="2" t="s">
        <v>39</v>
      </c>
      <c r="K221" s="17" t="s">
        <v>526</v>
      </c>
      <c r="L221" s="10">
        <v>69.53</v>
      </c>
      <c r="M221" s="39" t="s">
        <v>63</v>
      </c>
      <c r="N221" s="36" t="s">
        <v>528</v>
      </c>
      <c r="O221" s="160">
        <v>44824</v>
      </c>
    </row>
    <row r="222" spans="1:15" ht="35.85" customHeight="1" x14ac:dyDescent="0.25">
      <c r="A222" s="6" t="s">
        <v>447</v>
      </c>
      <c r="B222" s="6">
        <v>2022</v>
      </c>
      <c r="C222" s="16" t="s">
        <v>573</v>
      </c>
      <c r="D222" s="2" t="s">
        <v>66</v>
      </c>
      <c r="E222" s="5" t="s">
        <v>25</v>
      </c>
      <c r="F222" s="5" t="s">
        <v>65</v>
      </c>
      <c r="G222" s="5" t="s">
        <v>64</v>
      </c>
      <c r="H222" s="2" t="s">
        <v>38</v>
      </c>
      <c r="I222" s="2" t="s">
        <v>38</v>
      </c>
      <c r="J222" s="2" t="s">
        <v>39</v>
      </c>
      <c r="K222" s="17" t="s">
        <v>527</v>
      </c>
      <c r="L222" s="10">
        <v>22.43</v>
      </c>
      <c r="M222" s="39" t="s">
        <v>63</v>
      </c>
      <c r="N222" s="36" t="s">
        <v>528</v>
      </c>
      <c r="O222" s="160">
        <v>44824</v>
      </c>
    </row>
    <row r="223" spans="1:15" ht="48" customHeight="1" x14ac:dyDescent="0.25">
      <c r="A223" s="6" t="s">
        <v>447</v>
      </c>
      <c r="B223" s="6">
        <v>2022</v>
      </c>
      <c r="C223" s="173" t="s">
        <v>464</v>
      </c>
      <c r="D223" s="2" t="s">
        <v>3</v>
      </c>
      <c r="E223" s="5" t="s">
        <v>4</v>
      </c>
      <c r="F223" s="5" t="s">
        <v>395</v>
      </c>
      <c r="G223" s="2" t="s">
        <v>38</v>
      </c>
      <c r="H223" s="2" t="s">
        <v>38</v>
      </c>
      <c r="I223" s="139" t="s">
        <v>463</v>
      </c>
      <c r="J223" s="2" t="s">
        <v>39</v>
      </c>
      <c r="K223" s="161" t="s">
        <v>562</v>
      </c>
      <c r="L223" s="10">
        <v>2614.5</v>
      </c>
      <c r="M223" s="39" t="s">
        <v>60</v>
      </c>
      <c r="N223" s="36" t="s">
        <v>38</v>
      </c>
      <c r="O223" s="160">
        <v>44824</v>
      </c>
    </row>
    <row r="224" spans="1:15" ht="48.75" customHeight="1" x14ac:dyDescent="0.25">
      <c r="A224" s="6" t="s">
        <v>447</v>
      </c>
      <c r="B224" s="6">
        <v>2022</v>
      </c>
      <c r="C224" s="173" t="s">
        <v>464</v>
      </c>
      <c r="D224" s="2" t="s">
        <v>3</v>
      </c>
      <c r="E224" s="5" t="s">
        <v>393</v>
      </c>
      <c r="F224" s="5" t="s">
        <v>390</v>
      </c>
      <c r="G224" s="2" t="s">
        <v>38</v>
      </c>
      <c r="H224" s="2" t="s">
        <v>38</v>
      </c>
      <c r="I224" s="139" t="s">
        <v>463</v>
      </c>
      <c r="J224" s="2" t="s">
        <v>234</v>
      </c>
      <c r="K224" s="161" t="s">
        <v>563</v>
      </c>
      <c r="L224" s="10">
        <v>1452.5</v>
      </c>
      <c r="M224" s="39" t="s">
        <v>60</v>
      </c>
      <c r="N224" s="36" t="s">
        <v>38</v>
      </c>
      <c r="O224" s="160">
        <v>44824</v>
      </c>
    </row>
    <row r="225" spans="1:15" ht="59.25" customHeight="1" x14ac:dyDescent="0.25">
      <c r="A225" s="6" t="s">
        <v>447</v>
      </c>
      <c r="B225" s="6">
        <v>2022</v>
      </c>
      <c r="C225" s="173" t="s">
        <v>464</v>
      </c>
      <c r="D225" s="2" t="s">
        <v>3</v>
      </c>
      <c r="E225" s="5" t="s">
        <v>393</v>
      </c>
      <c r="F225" s="5" t="s">
        <v>390</v>
      </c>
      <c r="G225" s="2" t="s">
        <v>38</v>
      </c>
      <c r="H225" s="2" t="s">
        <v>38</v>
      </c>
      <c r="I225" s="139" t="s">
        <v>463</v>
      </c>
      <c r="J225" s="200" t="s">
        <v>442</v>
      </c>
      <c r="K225" s="161" t="s">
        <v>564</v>
      </c>
      <c r="L225" s="10">
        <v>1452.5</v>
      </c>
      <c r="M225" s="39" t="s">
        <v>60</v>
      </c>
      <c r="N225" s="36" t="s">
        <v>38</v>
      </c>
      <c r="O225" s="160">
        <v>44824</v>
      </c>
    </row>
    <row r="226" spans="1:15" ht="43.5" customHeight="1" x14ac:dyDescent="0.25">
      <c r="A226" s="6" t="s">
        <v>447</v>
      </c>
      <c r="B226" s="6">
        <v>2022</v>
      </c>
      <c r="C226" s="173" t="s">
        <v>464</v>
      </c>
      <c r="D226" s="2" t="s">
        <v>3</v>
      </c>
      <c r="E226" s="5" t="s">
        <v>4</v>
      </c>
      <c r="F226" s="5" t="s">
        <v>249</v>
      </c>
      <c r="G226" s="2" t="s">
        <v>38</v>
      </c>
      <c r="H226" s="2" t="s">
        <v>38</v>
      </c>
      <c r="I226" s="139" t="s">
        <v>463</v>
      </c>
      <c r="J226" s="2" t="s">
        <v>39</v>
      </c>
      <c r="K226" s="161" t="s">
        <v>565</v>
      </c>
      <c r="L226" s="10">
        <v>3195.5</v>
      </c>
      <c r="M226" s="39" t="s">
        <v>60</v>
      </c>
      <c r="N226" s="36" t="s">
        <v>38</v>
      </c>
      <c r="O226" s="160">
        <v>44824</v>
      </c>
    </row>
    <row r="227" spans="1:15" ht="45.75" customHeight="1" x14ac:dyDescent="0.25">
      <c r="A227" s="6" t="s">
        <v>447</v>
      </c>
      <c r="B227" s="6">
        <v>2022</v>
      </c>
      <c r="C227" s="173" t="s">
        <v>464</v>
      </c>
      <c r="D227" s="2" t="s">
        <v>3</v>
      </c>
      <c r="E227" s="5" t="s">
        <v>4</v>
      </c>
      <c r="F227" s="5" t="s">
        <v>249</v>
      </c>
      <c r="G227" s="2" t="s">
        <v>38</v>
      </c>
      <c r="H227" s="2" t="s">
        <v>38</v>
      </c>
      <c r="I227" s="139" t="s">
        <v>463</v>
      </c>
      <c r="J227" s="2" t="s">
        <v>39</v>
      </c>
      <c r="K227" s="161" t="s">
        <v>566</v>
      </c>
      <c r="L227" s="10">
        <v>3195.5</v>
      </c>
      <c r="M227" s="39" t="s">
        <v>60</v>
      </c>
      <c r="N227" s="36" t="s">
        <v>38</v>
      </c>
      <c r="O227" s="160">
        <v>44824</v>
      </c>
    </row>
    <row r="228" spans="1:15" ht="35.85" customHeight="1" x14ac:dyDescent="0.25">
      <c r="A228" s="6" t="s">
        <v>447</v>
      </c>
      <c r="B228" s="6">
        <v>2022</v>
      </c>
      <c r="C228" s="16" t="s">
        <v>39</v>
      </c>
      <c r="D228" s="2" t="s">
        <v>62</v>
      </c>
      <c r="E228" s="2" t="s">
        <v>38</v>
      </c>
      <c r="F228" s="2" t="s">
        <v>38</v>
      </c>
      <c r="G228" s="2" t="s">
        <v>38</v>
      </c>
      <c r="H228" s="2" t="s">
        <v>38</v>
      </c>
      <c r="I228" s="2" t="s">
        <v>38</v>
      </c>
      <c r="J228" s="2" t="s">
        <v>444</v>
      </c>
      <c r="K228" s="8" t="s">
        <v>61</v>
      </c>
      <c r="L228" s="10">
        <v>140</v>
      </c>
      <c r="M228" s="39" t="s">
        <v>59</v>
      </c>
      <c r="N228" s="36" t="s">
        <v>38</v>
      </c>
      <c r="O228" s="160">
        <v>44824</v>
      </c>
    </row>
    <row r="229" spans="1:15" ht="35.85" customHeight="1" x14ac:dyDescent="0.25">
      <c r="A229" s="6" t="s">
        <v>447</v>
      </c>
      <c r="B229" s="6">
        <v>2022</v>
      </c>
      <c r="C229" s="16" t="s">
        <v>39</v>
      </c>
      <c r="D229" s="2" t="s">
        <v>62</v>
      </c>
      <c r="E229" s="2" t="s">
        <v>38</v>
      </c>
      <c r="F229" s="2" t="s">
        <v>38</v>
      </c>
      <c r="G229" s="2" t="s">
        <v>38</v>
      </c>
      <c r="H229" s="2" t="s">
        <v>38</v>
      </c>
      <c r="I229" s="2" t="s">
        <v>38</v>
      </c>
      <c r="J229" s="2" t="s">
        <v>444</v>
      </c>
      <c r="K229" s="8" t="s">
        <v>61</v>
      </c>
      <c r="L229" s="10">
        <v>140</v>
      </c>
      <c r="M229" s="39" t="s">
        <v>59</v>
      </c>
      <c r="N229" s="36" t="s">
        <v>38</v>
      </c>
      <c r="O229" s="160">
        <v>44824</v>
      </c>
    </row>
    <row r="230" spans="1:15" ht="35.85" customHeight="1" x14ac:dyDescent="0.25">
      <c r="A230" s="6" t="s">
        <v>447</v>
      </c>
      <c r="B230" s="6">
        <v>2022</v>
      </c>
      <c r="C230" s="16" t="s">
        <v>39</v>
      </c>
      <c r="D230" s="2" t="s">
        <v>62</v>
      </c>
      <c r="E230" s="2" t="s">
        <v>38</v>
      </c>
      <c r="F230" s="2" t="s">
        <v>38</v>
      </c>
      <c r="G230" s="2" t="s">
        <v>38</v>
      </c>
      <c r="H230" s="2" t="s">
        <v>38</v>
      </c>
      <c r="I230" s="2" t="s">
        <v>38</v>
      </c>
      <c r="J230" s="2" t="s">
        <v>444</v>
      </c>
      <c r="K230" s="8" t="s">
        <v>61</v>
      </c>
      <c r="L230" s="10">
        <v>140</v>
      </c>
      <c r="M230" s="39" t="s">
        <v>59</v>
      </c>
      <c r="N230" s="36" t="s">
        <v>38</v>
      </c>
      <c r="O230" s="160">
        <v>44824</v>
      </c>
    </row>
    <row r="231" spans="1:15" ht="46.5" customHeight="1" x14ac:dyDescent="0.25">
      <c r="A231" s="6" t="s">
        <v>447</v>
      </c>
      <c r="B231" s="6">
        <v>2022</v>
      </c>
      <c r="C231" s="16" t="s">
        <v>574</v>
      </c>
      <c r="D231" s="3" t="s">
        <v>758</v>
      </c>
      <c r="E231" s="5" t="s">
        <v>419</v>
      </c>
      <c r="F231" s="5" t="s">
        <v>34</v>
      </c>
      <c r="G231" s="5" t="s">
        <v>407</v>
      </c>
      <c r="H231" s="2" t="s">
        <v>38</v>
      </c>
      <c r="I231" s="2" t="s">
        <v>38</v>
      </c>
      <c r="J231" s="2" t="s">
        <v>39</v>
      </c>
      <c r="K231" s="161" t="s">
        <v>533</v>
      </c>
      <c r="L231" s="10">
        <v>385</v>
      </c>
      <c r="M231" s="39" t="s">
        <v>60</v>
      </c>
      <c r="N231" s="36" t="s">
        <v>38</v>
      </c>
      <c r="O231" s="160">
        <v>44825</v>
      </c>
    </row>
    <row r="232" spans="1:15" ht="35.85" customHeight="1" x14ac:dyDescent="0.25">
      <c r="A232" s="6" t="s">
        <v>447</v>
      </c>
      <c r="B232" s="6">
        <v>2022</v>
      </c>
      <c r="C232" s="16" t="s">
        <v>575</v>
      </c>
      <c r="D232" s="3" t="s">
        <v>115</v>
      </c>
      <c r="E232" s="5" t="s">
        <v>25</v>
      </c>
      <c r="F232" s="5" t="s">
        <v>34</v>
      </c>
      <c r="G232" s="5" t="s">
        <v>33</v>
      </c>
      <c r="H232" s="2" t="s">
        <v>38</v>
      </c>
      <c r="I232" s="2" t="s">
        <v>38</v>
      </c>
      <c r="J232" s="2" t="s">
        <v>39</v>
      </c>
      <c r="K232" s="17" t="s">
        <v>654</v>
      </c>
      <c r="L232" s="10">
        <v>218.35</v>
      </c>
      <c r="M232" s="39" t="s">
        <v>0</v>
      </c>
      <c r="N232" s="36" t="s">
        <v>531</v>
      </c>
      <c r="O232" s="160">
        <v>44830</v>
      </c>
    </row>
    <row r="233" spans="1:15" ht="83.25" customHeight="1" x14ac:dyDescent="0.25">
      <c r="A233" s="6" t="s">
        <v>447</v>
      </c>
      <c r="B233" s="6">
        <v>2022</v>
      </c>
      <c r="C233" s="16" t="s">
        <v>505</v>
      </c>
      <c r="D233" s="3" t="s">
        <v>534</v>
      </c>
      <c r="E233" s="5" t="s">
        <v>393</v>
      </c>
      <c r="F233" s="5" t="s">
        <v>390</v>
      </c>
      <c r="G233" s="2" t="s">
        <v>38</v>
      </c>
      <c r="H233" s="2" t="s">
        <v>38</v>
      </c>
      <c r="I233" s="139" t="s">
        <v>463</v>
      </c>
      <c r="J233" s="2" t="s">
        <v>234</v>
      </c>
      <c r="K233" s="161" t="s">
        <v>567</v>
      </c>
      <c r="L233" s="10">
        <v>6750</v>
      </c>
      <c r="M233" s="39" t="s">
        <v>60</v>
      </c>
      <c r="N233" s="36" t="s">
        <v>535</v>
      </c>
      <c r="O233" s="160">
        <v>44830</v>
      </c>
    </row>
    <row r="234" spans="1:15" ht="35.85" customHeight="1" x14ac:dyDescent="0.25">
      <c r="A234" s="6" t="s">
        <v>447</v>
      </c>
      <c r="B234" s="6">
        <v>2022</v>
      </c>
      <c r="C234" s="16" t="s">
        <v>573</v>
      </c>
      <c r="D234" s="3" t="s">
        <v>206</v>
      </c>
      <c r="E234" s="5" t="s">
        <v>25</v>
      </c>
      <c r="F234" s="5" t="s">
        <v>65</v>
      </c>
      <c r="G234" s="5" t="s">
        <v>64</v>
      </c>
      <c r="H234" s="2" t="s">
        <v>38</v>
      </c>
      <c r="I234" s="2" t="s">
        <v>38</v>
      </c>
      <c r="J234" s="2" t="s">
        <v>39</v>
      </c>
      <c r="K234" s="17" t="s">
        <v>67</v>
      </c>
      <c r="L234" s="10">
        <v>1731.98</v>
      </c>
      <c r="M234" s="39" t="s">
        <v>0</v>
      </c>
      <c r="N234" s="36" t="s">
        <v>530</v>
      </c>
      <c r="O234" s="160">
        <v>44830</v>
      </c>
    </row>
    <row r="235" spans="1:15" ht="43.5" customHeight="1" x14ac:dyDescent="0.25">
      <c r="A235" s="6" t="s">
        <v>447</v>
      </c>
      <c r="B235" s="6">
        <v>2022</v>
      </c>
      <c r="C235" s="16" t="s">
        <v>505</v>
      </c>
      <c r="D235" s="2" t="s">
        <v>282</v>
      </c>
      <c r="E235" s="5" t="s">
        <v>393</v>
      </c>
      <c r="F235" s="5" t="s">
        <v>390</v>
      </c>
      <c r="G235" s="2" t="s">
        <v>38</v>
      </c>
      <c r="H235" s="2" t="s">
        <v>38</v>
      </c>
      <c r="I235" s="139" t="s">
        <v>463</v>
      </c>
      <c r="J235" s="2" t="s">
        <v>234</v>
      </c>
      <c r="K235" s="158" t="s">
        <v>568</v>
      </c>
      <c r="L235" s="10">
        <v>1200</v>
      </c>
      <c r="M235" s="39" t="s">
        <v>60</v>
      </c>
      <c r="N235" s="36" t="s">
        <v>536</v>
      </c>
      <c r="O235" s="160">
        <v>44831</v>
      </c>
    </row>
    <row r="236" spans="1:15" ht="35.85" customHeight="1" x14ac:dyDescent="0.25">
      <c r="A236" s="6" t="s">
        <v>447</v>
      </c>
      <c r="B236" s="6">
        <v>2022</v>
      </c>
      <c r="C236" s="16" t="s">
        <v>518</v>
      </c>
      <c r="D236" s="2" t="s">
        <v>3</v>
      </c>
      <c r="E236" s="5" t="s">
        <v>352</v>
      </c>
      <c r="F236" s="5" t="s">
        <v>351</v>
      </c>
      <c r="G236" s="2" t="s">
        <v>38</v>
      </c>
      <c r="H236" s="2" t="s">
        <v>38</v>
      </c>
      <c r="I236" s="5" t="s">
        <v>794</v>
      </c>
      <c r="J236" s="2" t="s">
        <v>39</v>
      </c>
      <c r="K236" s="161" t="s">
        <v>523</v>
      </c>
      <c r="L236" s="10">
        <v>11093.96</v>
      </c>
      <c r="M236" s="39" t="s">
        <v>60</v>
      </c>
      <c r="N236" s="36" t="s">
        <v>38</v>
      </c>
      <c r="O236" s="160">
        <v>44832</v>
      </c>
    </row>
    <row r="237" spans="1:15" ht="42" customHeight="1" x14ac:dyDescent="0.25">
      <c r="A237" s="6" t="s">
        <v>447</v>
      </c>
      <c r="B237" s="6">
        <v>2022</v>
      </c>
      <c r="C237" s="16" t="s">
        <v>505</v>
      </c>
      <c r="D237" s="2" t="s">
        <v>282</v>
      </c>
      <c r="E237" s="5" t="s">
        <v>393</v>
      </c>
      <c r="F237" s="5" t="s">
        <v>390</v>
      </c>
      <c r="G237" s="2" t="s">
        <v>38</v>
      </c>
      <c r="H237" s="2" t="s">
        <v>38</v>
      </c>
      <c r="I237" s="139" t="s">
        <v>463</v>
      </c>
      <c r="J237" s="2" t="s">
        <v>234</v>
      </c>
      <c r="K237" s="158" t="s">
        <v>569</v>
      </c>
      <c r="L237" s="10">
        <v>1200</v>
      </c>
      <c r="M237" s="39" t="s">
        <v>60</v>
      </c>
      <c r="N237" s="36" t="s">
        <v>537</v>
      </c>
      <c r="O237" s="160">
        <v>44832</v>
      </c>
    </row>
    <row r="238" spans="1:15" ht="60" customHeight="1" x14ac:dyDescent="0.25">
      <c r="A238" s="6" t="s">
        <v>447</v>
      </c>
      <c r="B238" s="6">
        <v>2022</v>
      </c>
      <c r="C238" s="16" t="s">
        <v>518</v>
      </c>
      <c r="D238" s="2" t="s">
        <v>3</v>
      </c>
      <c r="E238" s="5" t="s">
        <v>352</v>
      </c>
      <c r="F238" s="5" t="s">
        <v>351</v>
      </c>
      <c r="G238" s="2" t="s">
        <v>38</v>
      </c>
      <c r="H238" s="2" t="s">
        <v>38</v>
      </c>
      <c r="I238" s="184" t="s">
        <v>793</v>
      </c>
      <c r="J238" s="2" t="s">
        <v>39</v>
      </c>
      <c r="K238" s="161" t="s">
        <v>524</v>
      </c>
      <c r="L238" s="10">
        <v>11093.96</v>
      </c>
      <c r="M238" s="39" t="s">
        <v>60</v>
      </c>
      <c r="N238" s="36" t="s">
        <v>38</v>
      </c>
      <c r="O238" s="160">
        <v>44832</v>
      </c>
    </row>
    <row r="239" spans="1:15" ht="53.25" customHeight="1" x14ac:dyDescent="0.25">
      <c r="A239" s="6" t="s">
        <v>447</v>
      </c>
      <c r="B239" s="6">
        <v>2022</v>
      </c>
      <c r="C239" s="16" t="s">
        <v>505</v>
      </c>
      <c r="D239" s="3" t="s">
        <v>532</v>
      </c>
      <c r="E239" s="5" t="s">
        <v>393</v>
      </c>
      <c r="F239" s="5" t="s">
        <v>390</v>
      </c>
      <c r="G239" s="2" t="s">
        <v>38</v>
      </c>
      <c r="H239" s="2" t="s">
        <v>38</v>
      </c>
      <c r="I239" s="139" t="s">
        <v>463</v>
      </c>
      <c r="J239" s="2" t="s">
        <v>234</v>
      </c>
      <c r="K239" s="161" t="s">
        <v>570</v>
      </c>
      <c r="L239" s="10">
        <v>400</v>
      </c>
      <c r="M239" s="39" t="s">
        <v>60</v>
      </c>
      <c r="N239" s="36" t="s">
        <v>538</v>
      </c>
      <c r="O239" s="160">
        <v>44834</v>
      </c>
    </row>
    <row r="240" spans="1:15" ht="44.25" customHeight="1" x14ac:dyDescent="0.25">
      <c r="A240" s="6" t="s">
        <v>447</v>
      </c>
      <c r="B240" s="6">
        <v>2022</v>
      </c>
      <c r="C240" s="16" t="s">
        <v>505</v>
      </c>
      <c r="D240" s="3" t="s">
        <v>532</v>
      </c>
      <c r="E240" s="5" t="s">
        <v>393</v>
      </c>
      <c r="F240" s="5" t="s">
        <v>390</v>
      </c>
      <c r="G240" s="2" t="s">
        <v>38</v>
      </c>
      <c r="H240" s="2" t="s">
        <v>38</v>
      </c>
      <c r="I240" s="139" t="s">
        <v>463</v>
      </c>
      <c r="J240" s="2" t="s">
        <v>234</v>
      </c>
      <c r="K240" s="161" t="s">
        <v>571</v>
      </c>
      <c r="L240" s="10">
        <v>400</v>
      </c>
      <c r="M240" s="39" t="s">
        <v>60</v>
      </c>
      <c r="N240" s="36" t="s">
        <v>539</v>
      </c>
      <c r="O240" s="160">
        <v>44834</v>
      </c>
    </row>
    <row r="241" spans="1:15" ht="46.5" customHeight="1" x14ac:dyDescent="0.25">
      <c r="A241" s="6" t="s">
        <v>447</v>
      </c>
      <c r="B241" s="6">
        <v>2022</v>
      </c>
      <c r="C241" s="16" t="s">
        <v>505</v>
      </c>
      <c r="D241" s="3" t="s">
        <v>532</v>
      </c>
      <c r="E241" s="5" t="s">
        <v>393</v>
      </c>
      <c r="F241" s="5" t="s">
        <v>390</v>
      </c>
      <c r="G241" s="2" t="s">
        <v>38</v>
      </c>
      <c r="H241" s="2" t="s">
        <v>38</v>
      </c>
      <c r="I241" s="139" t="s">
        <v>463</v>
      </c>
      <c r="J241" s="2" t="s">
        <v>234</v>
      </c>
      <c r="K241" s="161" t="s">
        <v>572</v>
      </c>
      <c r="L241" s="10">
        <v>400</v>
      </c>
      <c r="M241" s="39" t="s">
        <v>60</v>
      </c>
      <c r="N241" s="36" t="s">
        <v>540</v>
      </c>
      <c r="O241" s="160">
        <v>44834</v>
      </c>
    </row>
    <row r="242" spans="1:15" s="57" customFormat="1" ht="35.85" customHeight="1" x14ac:dyDescent="0.25">
      <c r="A242" s="48" t="s">
        <v>450</v>
      </c>
      <c r="B242" s="48">
        <v>2022</v>
      </c>
      <c r="C242" s="49" t="s">
        <v>39</v>
      </c>
      <c r="D242" s="50" t="s">
        <v>21</v>
      </c>
      <c r="E242" s="51" t="s">
        <v>25</v>
      </c>
      <c r="F242" s="51" t="s">
        <v>34</v>
      </c>
      <c r="G242" s="51" t="s">
        <v>33</v>
      </c>
      <c r="H242" s="50" t="s">
        <v>38</v>
      </c>
      <c r="I242" s="50" t="s">
        <v>38</v>
      </c>
      <c r="J242" s="50" t="s">
        <v>39</v>
      </c>
      <c r="K242" s="52" t="s">
        <v>35</v>
      </c>
      <c r="L242" s="53">
        <v>47.5</v>
      </c>
      <c r="M242" s="54" t="s">
        <v>59</v>
      </c>
      <c r="N242" s="55" t="s">
        <v>38</v>
      </c>
      <c r="O242" s="159">
        <v>44838</v>
      </c>
    </row>
    <row r="243" spans="1:15" ht="35.85" customHeight="1" x14ac:dyDescent="0.25">
      <c r="A243" s="6" t="s">
        <v>450</v>
      </c>
      <c r="B243" s="6">
        <v>2022</v>
      </c>
      <c r="C243" s="16" t="s">
        <v>39</v>
      </c>
      <c r="D243" s="2" t="s">
        <v>21</v>
      </c>
      <c r="E243" s="5" t="s">
        <v>25</v>
      </c>
      <c r="F243" s="5" t="s">
        <v>34</v>
      </c>
      <c r="G243" s="5" t="s">
        <v>33</v>
      </c>
      <c r="H243" s="2" t="s">
        <v>38</v>
      </c>
      <c r="I243" s="2" t="s">
        <v>38</v>
      </c>
      <c r="J243" s="2" t="s">
        <v>39</v>
      </c>
      <c r="K243" s="8" t="s">
        <v>82</v>
      </c>
      <c r="L243" s="10">
        <v>38.17</v>
      </c>
      <c r="M243" s="39" t="s">
        <v>59</v>
      </c>
      <c r="N243" s="36" t="s">
        <v>38</v>
      </c>
      <c r="O243" s="160">
        <v>44838</v>
      </c>
    </row>
    <row r="244" spans="1:15" ht="35.85" customHeight="1" x14ac:dyDescent="0.25">
      <c r="A244" s="6" t="s">
        <v>450</v>
      </c>
      <c r="B244" s="6">
        <v>2022</v>
      </c>
      <c r="C244" s="16" t="s">
        <v>576</v>
      </c>
      <c r="D244" s="2" t="s">
        <v>207</v>
      </c>
      <c r="E244" s="5" t="s">
        <v>25</v>
      </c>
      <c r="F244" s="5" t="s">
        <v>26</v>
      </c>
      <c r="G244" s="5" t="s">
        <v>27</v>
      </c>
      <c r="H244" s="2" t="s">
        <v>38</v>
      </c>
      <c r="I244" s="2" t="s">
        <v>38</v>
      </c>
      <c r="J244" s="2" t="s">
        <v>39</v>
      </c>
      <c r="K244" s="8" t="s">
        <v>44</v>
      </c>
      <c r="L244" s="10">
        <v>134.99</v>
      </c>
      <c r="M244" s="39" t="s">
        <v>0</v>
      </c>
      <c r="N244" s="36" t="s">
        <v>38</v>
      </c>
      <c r="O244" s="160">
        <v>44840</v>
      </c>
    </row>
    <row r="245" spans="1:15" ht="35.85" customHeight="1" x14ac:dyDescent="0.25">
      <c r="A245" s="6" t="s">
        <v>450</v>
      </c>
      <c r="B245" s="6">
        <v>2022</v>
      </c>
      <c r="C245" s="16" t="s">
        <v>577</v>
      </c>
      <c r="D245" s="3" t="s">
        <v>578</v>
      </c>
      <c r="E245" s="5" t="s">
        <v>373</v>
      </c>
      <c r="F245" s="5" t="s">
        <v>372</v>
      </c>
      <c r="G245" s="2" t="s">
        <v>38</v>
      </c>
      <c r="H245" s="2">
        <v>5</v>
      </c>
      <c r="I245" s="2" t="s">
        <v>38</v>
      </c>
      <c r="J245" s="2" t="s">
        <v>39</v>
      </c>
      <c r="K245" s="161" t="s">
        <v>579</v>
      </c>
      <c r="L245" s="10">
        <v>2304</v>
      </c>
      <c r="M245" s="39" t="s">
        <v>60</v>
      </c>
      <c r="N245" s="36" t="s">
        <v>38</v>
      </c>
      <c r="O245" s="160">
        <v>44840</v>
      </c>
    </row>
    <row r="246" spans="1:15" ht="35.85" customHeight="1" x14ac:dyDescent="0.25">
      <c r="A246" s="6" t="s">
        <v>450</v>
      </c>
      <c r="B246" s="6">
        <v>2022</v>
      </c>
      <c r="C246" s="16" t="s">
        <v>577</v>
      </c>
      <c r="D246" s="2" t="s">
        <v>580</v>
      </c>
      <c r="E246" s="5" t="s">
        <v>373</v>
      </c>
      <c r="F246" s="5" t="s">
        <v>372</v>
      </c>
      <c r="G246" s="2" t="s">
        <v>38</v>
      </c>
      <c r="H246" s="2" t="s">
        <v>38</v>
      </c>
      <c r="I246" s="2" t="s">
        <v>38</v>
      </c>
      <c r="J246" s="2" t="s">
        <v>39</v>
      </c>
      <c r="K246" s="161" t="s">
        <v>581</v>
      </c>
      <c r="L246" s="10">
        <v>60</v>
      </c>
      <c r="M246" s="39" t="s">
        <v>60</v>
      </c>
      <c r="N246" s="36" t="s">
        <v>38</v>
      </c>
      <c r="O246" s="160">
        <v>44840</v>
      </c>
    </row>
    <row r="247" spans="1:15" ht="35.85" customHeight="1" x14ac:dyDescent="0.25">
      <c r="A247" s="6" t="s">
        <v>450</v>
      </c>
      <c r="B247" s="6">
        <v>2022</v>
      </c>
      <c r="C247" s="16" t="s">
        <v>577</v>
      </c>
      <c r="D247" s="3" t="s">
        <v>583</v>
      </c>
      <c r="E247" s="5" t="s">
        <v>373</v>
      </c>
      <c r="F247" s="5" t="s">
        <v>372</v>
      </c>
      <c r="G247" s="2" t="s">
        <v>38</v>
      </c>
      <c r="H247" s="2">
        <v>5</v>
      </c>
      <c r="I247" s="2" t="s">
        <v>38</v>
      </c>
      <c r="J247" s="2" t="s">
        <v>39</v>
      </c>
      <c r="K247" s="158" t="s">
        <v>584</v>
      </c>
      <c r="L247" s="10">
        <v>202.66</v>
      </c>
      <c r="M247" s="39" t="s">
        <v>582</v>
      </c>
      <c r="N247" s="36" t="s">
        <v>38</v>
      </c>
      <c r="O247" s="160">
        <v>44841</v>
      </c>
    </row>
    <row r="248" spans="1:15" ht="35.85" customHeight="1" x14ac:dyDescent="0.25">
      <c r="A248" s="6" t="s">
        <v>450</v>
      </c>
      <c r="B248" s="6">
        <v>2022</v>
      </c>
      <c r="C248" s="174" t="s">
        <v>518</v>
      </c>
      <c r="D248" s="2" t="s">
        <v>587</v>
      </c>
      <c r="E248" s="5" t="s">
        <v>352</v>
      </c>
      <c r="F248" s="5" t="s">
        <v>350</v>
      </c>
      <c r="G248" s="2" t="s">
        <v>38</v>
      </c>
      <c r="H248" s="2" t="s">
        <v>38</v>
      </c>
      <c r="I248" s="5" t="s">
        <v>490</v>
      </c>
      <c r="J248" s="2" t="s">
        <v>39</v>
      </c>
      <c r="K248" s="161" t="s">
        <v>588</v>
      </c>
      <c r="L248" s="10">
        <v>584.05999999999995</v>
      </c>
      <c r="M248" s="39" t="s">
        <v>0</v>
      </c>
      <c r="N248" s="36" t="s">
        <v>589</v>
      </c>
      <c r="O248" s="160">
        <v>44841</v>
      </c>
    </row>
    <row r="249" spans="1:15" ht="35.85" customHeight="1" x14ac:dyDescent="0.25">
      <c r="A249" s="6" t="s">
        <v>450</v>
      </c>
      <c r="B249" s="6">
        <v>2022</v>
      </c>
      <c r="C249" s="16" t="s">
        <v>590</v>
      </c>
      <c r="D249" s="2" t="s">
        <v>55</v>
      </c>
      <c r="E249" s="5" t="s">
        <v>52</v>
      </c>
      <c r="F249" s="5" t="s">
        <v>53</v>
      </c>
      <c r="G249" s="2" t="s">
        <v>38</v>
      </c>
      <c r="H249" s="2">
        <v>4</v>
      </c>
      <c r="I249" s="2" t="s">
        <v>38</v>
      </c>
      <c r="J249" s="2" t="s">
        <v>39</v>
      </c>
      <c r="K249" s="17" t="s">
        <v>56</v>
      </c>
      <c r="L249" s="10">
        <v>4800</v>
      </c>
      <c r="M249" s="39" t="s">
        <v>60</v>
      </c>
      <c r="N249" s="36" t="s">
        <v>591</v>
      </c>
      <c r="O249" s="160">
        <v>44841</v>
      </c>
    </row>
    <row r="250" spans="1:15" ht="47.25" customHeight="1" x14ac:dyDescent="0.25">
      <c r="A250" s="6" t="s">
        <v>450</v>
      </c>
      <c r="B250" s="6">
        <v>2022</v>
      </c>
      <c r="C250" s="16" t="s">
        <v>594</v>
      </c>
      <c r="D250" s="2" t="s">
        <v>269</v>
      </c>
      <c r="E250" s="5" t="s">
        <v>4</v>
      </c>
      <c r="F250" s="5" t="s">
        <v>270</v>
      </c>
      <c r="G250" s="2" t="s">
        <v>38</v>
      </c>
      <c r="H250" s="2" t="s">
        <v>38</v>
      </c>
      <c r="I250" s="139" t="s">
        <v>463</v>
      </c>
      <c r="J250" s="2" t="s">
        <v>39</v>
      </c>
      <c r="K250" s="17" t="s">
        <v>592</v>
      </c>
      <c r="L250" s="10">
        <v>2500</v>
      </c>
      <c r="M250" s="39" t="s">
        <v>60</v>
      </c>
      <c r="N250" s="36" t="s">
        <v>38</v>
      </c>
      <c r="O250" s="160">
        <v>44841</v>
      </c>
    </row>
    <row r="251" spans="1:15" ht="35.85" customHeight="1" x14ac:dyDescent="0.25">
      <c r="A251" s="6" t="s">
        <v>450</v>
      </c>
      <c r="B251" s="6">
        <v>2022</v>
      </c>
      <c r="C251" s="16" t="s">
        <v>595</v>
      </c>
      <c r="D251" s="3" t="s">
        <v>748</v>
      </c>
      <c r="E251" s="5" t="s">
        <v>25</v>
      </c>
      <c r="F251" s="5" t="s">
        <v>9</v>
      </c>
      <c r="G251" s="5" t="s">
        <v>57</v>
      </c>
      <c r="H251" s="2" t="s">
        <v>38</v>
      </c>
      <c r="I251" s="2" t="s">
        <v>38</v>
      </c>
      <c r="J251" s="2" t="s">
        <v>39</v>
      </c>
      <c r="K251" s="17" t="s">
        <v>131</v>
      </c>
      <c r="L251" s="10">
        <v>12588.2</v>
      </c>
      <c r="M251" s="39" t="s">
        <v>60</v>
      </c>
      <c r="N251" s="36" t="s">
        <v>217</v>
      </c>
      <c r="O251" s="160">
        <v>44841</v>
      </c>
    </row>
    <row r="252" spans="1:15" ht="48" customHeight="1" x14ac:dyDescent="0.25">
      <c r="A252" s="6" t="s">
        <v>450</v>
      </c>
      <c r="B252" s="6">
        <v>2022</v>
      </c>
      <c r="C252" s="16" t="s">
        <v>594</v>
      </c>
      <c r="D252" s="2" t="s">
        <v>269</v>
      </c>
      <c r="E252" s="5" t="s">
        <v>4</v>
      </c>
      <c r="F252" s="5" t="s">
        <v>275</v>
      </c>
      <c r="G252" s="2" t="s">
        <v>38</v>
      </c>
      <c r="H252" s="2" t="s">
        <v>38</v>
      </c>
      <c r="I252" s="139" t="s">
        <v>463</v>
      </c>
      <c r="J252" s="2" t="s">
        <v>39</v>
      </c>
      <c r="K252" s="17" t="s">
        <v>593</v>
      </c>
      <c r="L252" s="10">
        <v>5000</v>
      </c>
      <c r="M252" s="39" t="s">
        <v>60</v>
      </c>
      <c r="N252" s="36" t="s">
        <v>38</v>
      </c>
      <c r="O252" s="160">
        <v>44841</v>
      </c>
    </row>
    <row r="253" spans="1:15" ht="35.85" customHeight="1" x14ac:dyDescent="0.25">
      <c r="A253" s="6" t="s">
        <v>450</v>
      </c>
      <c r="B253" s="6">
        <v>2022</v>
      </c>
      <c r="C253" s="16" t="s">
        <v>598</v>
      </c>
      <c r="D253" s="2" t="s">
        <v>179</v>
      </c>
      <c r="E253" s="5" t="s">
        <v>25</v>
      </c>
      <c r="F253" s="5" t="s">
        <v>177</v>
      </c>
      <c r="G253" s="5" t="s">
        <v>178</v>
      </c>
      <c r="H253" s="2" t="s">
        <v>38</v>
      </c>
      <c r="I253" s="2" t="s">
        <v>38</v>
      </c>
      <c r="J253" s="2" t="s">
        <v>39</v>
      </c>
      <c r="K253" s="17" t="s">
        <v>596</v>
      </c>
      <c r="L253" s="10">
        <v>3000</v>
      </c>
      <c r="M253" s="39" t="s">
        <v>0</v>
      </c>
      <c r="N253" s="36" t="s">
        <v>597</v>
      </c>
      <c r="O253" s="160">
        <v>44841</v>
      </c>
    </row>
    <row r="254" spans="1:15" ht="35.85" customHeight="1" x14ac:dyDescent="0.25">
      <c r="A254" s="6" t="s">
        <v>450</v>
      </c>
      <c r="B254" s="6">
        <v>2022</v>
      </c>
      <c r="C254" s="16" t="s">
        <v>600</v>
      </c>
      <c r="D254" s="3" t="s">
        <v>209</v>
      </c>
      <c r="E254" s="5" t="s">
        <v>25</v>
      </c>
      <c r="F254" s="5" t="s">
        <v>26</v>
      </c>
      <c r="G254" s="5" t="s">
        <v>50</v>
      </c>
      <c r="H254" s="2" t="s">
        <v>38</v>
      </c>
      <c r="I254" s="2" t="s">
        <v>38</v>
      </c>
      <c r="J254" s="2" t="s">
        <v>39</v>
      </c>
      <c r="K254" s="8" t="s">
        <v>48</v>
      </c>
      <c r="L254" s="10">
        <v>1100</v>
      </c>
      <c r="M254" s="39" t="s">
        <v>0</v>
      </c>
      <c r="N254" s="36" t="s">
        <v>599</v>
      </c>
      <c r="O254" s="160">
        <v>44841</v>
      </c>
    </row>
    <row r="255" spans="1:15" ht="84.75" customHeight="1" x14ac:dyDescent="0.25">
      <c r="A255" s="6" t="s">
        <v>450</v>
      </c>
      <c r="B255" s="6">
        <v>2022</v>
      </c>
      <c r="C255" s="174" t="s">
        <v>505</v>
      </c>
      <c r="D255" s="3" t="s">
        <v>439</v>
      </c>
      <c r="E255" s="5" t="s">
        <v>393</v>
      </c>
      <c r="F255" s="5" t="s">
        <v>390</v>
      </c>
      <c r="G255" s="2" t="s">
        <v>38</v>
      </c>
      <c r="H255" s="2" t="s">
        <v>38</v>
      </c>
      <c r="I255" s="139" t="s">
        <v>463</v>
      </c>
      <c r="J255" s="2" t="s">
        <v>234</v>
      </c>
      <c r="K255" s="161" t="s">
        <v>602</v>
      </c>
      <c r="L255" s="10">
        <v>14273.95</v>
      </c>
      <c r="M255" s="39" t="s">
        <v>0</v>
      </c>
      <c r="N255" s="36" t="s">
        <v>601</v>
      </c>
      <c r="O255" s="160">
        <v>44851</v>
      </c>
    </row>
    <row r="256" spans="1:15" ht="47.25" customHeight="1" x14ac:dyDescent="0.25">
      <c r="A256" s="6" t="s">
        <v>450</v>
      </c>
      <c r="B256" s="6">
        <v>2022</v>
      </c>
      <c r="C256" s="16" t="s">
        <v>604</v>
      </c>
      <c r="D256" s="3" t="s">
        <v>205</v>
      </c>
      <c r="E256" s="5" t="s">
        <v>25</v>
      </c>
      <c r="F256" s="5" t="s">
        <v>26</v>
      </c>
      <c r="G256" s="5" t="s">
        <v>71</v>
      </c>
      <c r="H256" s="2" t="s">
        <v>38</v>
      </c>
      <c r="I256" s="2" t="s">
        <v>38</v>
      </c>
      <c r="J256" s="2" t="s">
        <v>39</v>
      </c>
      <c r="K256" s="17" t="s">
        <v>75</v>
      </c>
      <c r="L256" s="10">
        <v>383.84</v>
      </c>
      <c r="M256" s="39" t="s">
        <v>0</v>
      </c>
      <c r="N256" s="36" t="s">
        <v>38</v>
      </c>
      <c r="O256" s="160">
        <v>44851</v>
      </c>
    </row>
    <row r="257" spans="1:15" ht="30" customHeight="1" x14ac:dyDescent="0.25">
      <c r="A257" s="6" t="s">
        <v>450</v>
      </c>
      <c r="B257" s="6">
        <v>2022</v>
      </c>
      <c r="C257" s="16" t="s">
        <v>577</v>
      </c>
      <c r="D257" s="3" t="s">
        <v>583</v>
      </c>
      <c r="E257" s="5" t="s">
        <v>373</v>
      </c>
      <c r="F257" s="5" t="s">
        <v>372</v>
      </c>
      <c r="G257" s="2" t="s">
        <v>38</v>
      </c>
      <c r="H257" s="2">
        <v>5</v>
      </c>
      <c r="I257" s="2" t="s">
        <v>38</v>
      </c>
      <c r="J257" s="2" t="s">
        <v>39</v>
      </c>
      <c r="K257" s="161" t="s">
        <v>607</v>
      </c>
      <c r="L257" s="10">
        <v>884.28</v>
      </c>
      <c r="M257" s="39" t="s">
        <v>63</v>
      </c>
      <c r="N257" s="36" t="s">
        <v>38</v>
      </c>
      <c r="O257" s="160">
        <v>44852</v>
      </c>
    </row>
    <row r="258" spans="1:15" ht="35.85" customHeight="1" x14ac:dyDescent="0.25">
      <c r="A258" s="6" t="s">
        <v>450</v>
      </c>
      <c r="B258" s="6">
        <v>2022</v>
      </c>
      <c r="C258" s="16" t="s">
        <v>609</v>
      </c>
      <c r="D258" s="2" t="s">
        <v>66</v>
      </c>
      <c r="E258" s="5" t="s">
        <v>25</v>
      </c>
      <c r="F258" s="5" t="s">
        <v>65</v>
      </c>
      <c r="G258" s="5" t="s">
        <v>64</v>
      </c>
      <c r="H258" s="2" t="s">
        <v>38</v>
      </c>
      <c r="I258" s="2" t="s">
        <v>38</v>
      </c>
      <c r="J258" s="2" t="s">
        <v>39</v>
      </c>
      <c r="K258" s="17" t="s">
        <v>605</v>
      </c>
      <c r="L258" s="10">
        <f>85.81+27.68</f>
        <v>113.49000000000001</v>
      </c>
      <c r="M258" s="39" t="s">
        <v>63</v>
      </c>
      <c r="N258" s="36" t="s">
        <v>530</v>
      </c>
      <c r="O258" s="160">
        <v>44852</v>
      </c>
    </row>
    <row r="259" spans="1:15" ht="35.85" customHeight="1" x14ac:dyDescent="0.25">
      <c r="A259" s="6" t="s">
        <v>450</v>
      </c>
      <c r="B259" s="6">
        <v>2022</v>
      </c>
      <c r="C259" s="16" t="s">
        <v>610</v>
      </c>
      <c r="D259" s="3" t="s">
        <v>115</v>
      </c>
      <c r="E259" s="5" t="s">
        <v>25</v>
      </c>
      <c r="F259" s="5" t="s">
        <v>34</v>
      </c>
      <c r="G259" s="5" t="s">
        <v>33</v>
      </c>
      <c r="H259" s="2" t="s">
        <v>38</v>
      </c>
      <c r="I259" s="2" t="s">
        <v>38</v>
      </c>
      <c r="J259" s="2" t="s">
        <v>39</v>
      </c>
      <c r="K259" s="17" t="s">
        <v>655</v>
      </c>
      <c r="L259" s="10">
        <v>218.35</v>
      </c>
      <c r="M259" s="39" t="s">
        <v>0</v>
      </c>
      <c r="N259" s="36" t="s">
        <v>611</v>
      </c>
      <c r="O259" s="160">
        <v>44852</v>
      </c>
    </row>
    <row r="260" spans="1:15" ht="35.85" customHeight="1" x14ac:dyDescent="0.25">
      <c r="A260" s="6" t="s">
        <v>450</v>
      </c>
      <c r="B260" s="6">
        <v>2022</v>
      </c>
      <c r="C260" s="16" t="s">
        <v>577</v>
      </c>
      <c r="D260" s="3" t="s">
        <v>585</v>
      </c>
      <c r="E260" s="5" t="s">
        <v>373</v>
      </c>
      <c r="F260" s="5" t="s">
        <v>372</v>
      </c>
      <c r="G260" s="2" t="s">
        <v>38</v>
      </c>
      <c r="H260" s="2" t="s">
        <v>38</v>
      </c>
      <c r="I260" s="2" t="s">
        <v>38</v>
      </c>
      <c r="J260" s="2" t="s">
        <v>39</v>
      </c>
      <c r="K260" s="158" t="s">
        <v>690</v>
      </c>
      <c r="L260" s="10">
        <v>1002</v>
      </c>
      <c r="M260" s="39" t="s">
        <v>0</v>
      </c>
      <c r="N260" s="36" t="s">
        <v>38</v>
      </c>
      <c r="O260" s="160">
        <v>44853</v>
      </c>
    </row>
    <row r="261" spans="1:15" ht="45" customHeight="1" x14ac:dyDescent="0.25">
      <c r="A261" s="6" t="s">
        <v>450</v>
      </c>
      <c r="B261" s="6">
        <v>2022</v>
      </c>
      <c r="C261" s="16" t="s">
        <v>577</v>
      </c>
      <c r="D261" s="3" t="s">
        <v>585</v>
      </c>
      <c r="E261" s="5" t="s">
        <v>373</v>
      </c>
      <c r="F261" s="5" t="s">
        <v>372</v>
      </c>
      <c r="G261" s="2" t="s">
        <v>38</v>
      </c>
      <c r="H261" s="2" t="s">
        <v>38</v>
      </c>
      <c r="I261" s="2" t="s">
        <v>38</v>
      </c>
      <c r="J261" s="2" t="s">
        <v>39</v>
      </c>
      <c r="K261" s="161" t="s">
        <v>586</v>
      </c>
      <c r="L261" s="10">
        <v>585</v>
      </c>
      <c r="M261" s="39" t="s">
        <v>60</v>
      </c>
      <c r="N261" s="36" t="s">
        <v>38</v>
      </c>
      <c r="O261" s="160">
        <v>44853</v>
      </c>
    </row>
    <row r="262" spans="1:15" ht="53.25" customHeight="1" x14ac:dyDescent="0.25">
      <c r="A262" s="6" t="s">
        <v>450</v>
      </c>
      <c r="B262" s="6">
        <v>2022</v>
      </c>
      <c r="C262" s="16" t="s">
        <v>612</v>
      </c>
      <c r="D262" s="2" t="s">
        <v>32</v>
      </c>
      <c r="E262" s="5" t="s">
        <v>4</v>
      </c>
      <c r="F262" s="5" t="s">
        <v>69</v>
      </c>
      <c r="G262" s="2" t="s">
        <v>38</v>
      </c>
      <c r="H262" s="2" t="s">
        <v>38</v>
      </c>
      <c r="I262" s="43" t="s">
        <v>491</v>
      </c>
      <c r="J262" s="2" t="s">
        <v>234</v>
      </c>
      <c r="K262" s="161" t="s">
        <v>625</v>
      </c>
      <c r="L262" s="10">
        <f>2434.47+2426.82</f>
        <v>4861.29</v>
      </c>
      <c r="M262" s="39"/>
      <c r="N262" s="41" t="s">
        <v>623</v>
      </c>
      <c r="O262" s="160">
        <v>44854</v>
      </c>
    </row>
    <row r="263" spans="1:15" ht="64.5" customHeight="1" x14ac:dyDescent="0.25">
      <c r="A263" s="6" t="s">
        <v>450</v>
      </c>
      <c r="B263" s="6">
        <v>2022</v>
      </c>
      <c r="C263" s="16" t="s">
        <v>612</v>
      </c>
      <c r="D263" s="2" t="s">
        <v>32</v>
      </c>
      <c r="E263" s="5" t="s">
        <v>4</v>
      </c>
      <c r="F263" s="5" t="s">
        <v>396</v>
      </c>
      <c r="G263" s="2" t="s">
        <v>38</v>
      </c>
      <c r="H263" s="2" t="s">
        <v>38</v>
      </c>
      <c r="I263" s="43" t="s">
        <v>491</v>
      </c>
      <c r="J263" s="2" t="s">
        <v>39</v>
      </c>
      <c r="K263" s="158" t="s">
        <v>624</v>
      </c>
      <c r="L263" s="10">
        <f>1616.32+775.52</f>
        <v>2391.84</v>
      </c>
      <c r="M263" s="39" t="s">
        <v>0</v>
      </c>
      <c r="N263" s="41" t="s">
        <v>623</v>
      </c>
      <c r="O263" s="160">
        <v>44854</v>
      </c>
    </row>
    <row r="264" spans="1:15" ht="92.25" customHeight="1" x14ac:dyDescent="0.25">
      <c r="A264" s="6" t="s">
        <v>450</v>
      </c>
      <c r="B264" s="6">
        <v>2022</v>
      </c>
      <c r="C264" s="181" t="s">
        <v>723</v>
      </c>
      <c r="D264" s="2" t="s">
        <v>32</v>
      </c>
      <c r="E264" s="5" t="s">
        <v>36</v>
      </c>
      <c r="F264" s="5" t="s">
        <v>37</v>
      </c>
      <c r="G264" s="2" t="s">
        <v>38</v>
      </c>
      <c r="H264" s="2">
        <v>2</v>
      </c>
      <c r="I264" s="5" t="s">
        <v>719</v>
      </c>
      <c r="J264" s="2" t="s">
        <v>39</v>
      </c>
      <c r="K264" s="161" t="s">
        <v>711</v>
      </c>
      <c r="L264" s="10">
        <f>522.22+455.46</f>
        <v>977.68000000000006</v>
      </c>
      <c r="M264" s="39" t="s">
        <v>0</v>
      </c>
      <c r="N264" s="41" t="s">
        <v>622</v>
      </c>
      <c r="O264" s="160">
        <v>44854</v>
      </c>
    </row>
    <row r="265" spans="1:15" ht="35.85" customHeight="1" x14ac:dyDescent="0.25">
      <c r="A265" s="6" t="s">
        <v>450</v>
      </c>
      <c r="B265" s="6">
        <v>2022</v>
      </c>
      <c r="C265" s="16" t="s">
        <v>612</v>
      </c>
      <c r="D265" s="2" t="s">
        <v>32</v>
      </c>
      <c r="E265" s="5" t="s">
        <v>52</v>
      </c>
      <c r="F265" s="5" t="s">
        <v>377</v>
      </c>
      <c r="G265" s="2" t="s">
        <v>38</v>
      </c>
      <c r="H265" s="2">
        <v>4</v>
      </c>
      <c r="I265" s="43" t="s">
        <v>491</v>
      </c>
      <c r="J265" s="2" t="s">
        <v>39</v>
      </c>
      <c r="K265" s="17" t="s">
        <v>626</v>
      </c>
      <c r="L265" s="10">
        <f>735.18+645.76</f>
        <v>1380.94</v>
      </c>
      <c r="M265" s="39" t="s">
        <v>0</v>
      </c>
      <c r="N265" s="41" t="s">
        <v>622</v>
      </c>
      <c r="O265" s="160">
        <v>44854</v>
      </c>
    </row>
    <row r="266" spans="1:15" ht="35.85" customHeight="1" x14ac:dyDescent="0.25">
      <c r="A266" s="6" t="s">
        <v>450</v>
      </c>
      <c r="B266" s="6">
        <v>2022</v>
      </c>
      <c r="C266" s="16" t="s">
        <v>612</v>
      </c>
      <c r="D266" s="2" t="s">
        <v>32</v>
      </c>
      <c r="E266" s="5" t="s">
        <v>52</v>
      </c>
      <c r="F266" s="5" t="s">
        <v>376</v>
      </c>
      <c r="G266" s="2" t="s">
        <v>38</v>
      </c>
      <c r="H266" s="2">
        <v>4</v>
      </c>
      <c r="I266" s="43" t="s">
        <v>491</v>
      </c>
      <c r="J266" s="2" t="s">
        <v>39</v>
      </c>
      <c r="K266" s="17" t="s">
        <v>627</v>
      </c>
      <c r="L266" s="10">
        <f>935.55</f>
        <v>935.55</v>
      </c>
      <c r="M266" s="39" t="s">
        <v>0</v>
      </c>
      <c r="N266" s="41" t="s">
        <v>622</v>
      </c>
      <c r="O266" s="160">
        <v>44854</v>
      </c>
    </row>
    <row r="267" spans="1:15" ht="35.85" customHeight="1" x14ac:dyDescent="0.25">
      <c r="A267" s="6" t="s">
        <v>450</v>
      </c>
      <c r="B267" s="6">
        <v>2022</v>
      </c>
      <c r="C267" s="16" t="s">
        <v>612</v>
      </c>
      <c r="D267" s="2" t="s">
        <v>32</v>
      </c>
      <c r="E267" s="5" t="s">
        <v>52</v>
      </c>
      <c r="F267" s="5" t="s">
        <v>375</v>
      </c>
      <c r="G267" s="2" t="s">
        <v>38</v>
      </c>
      <c r="H267" s="2">
        <v>4</v>
      </c>
      <c r="I267" s="43" t="s">
        <v>491</v>
      </c>
      <c r="J267" s="2" t="s">
        <v>39</v>
      </c>
      <c r="K267" s="17" t="s">
        <v>628</v>
      </c>
      <c r="L267" s="10">
        <f>1397.81</f>
        <v>1397.81</v>
      </c>
      <c r="M267" s="39" t="s">
        <v>0</v>
      </c>
      <c r="N267" s="41" t="s">
        <v>622</v>
      </c>
      <c r="O267" s="160">
        <v>44854</v>
      </c>
    </row>
    <row r="268" spans="1:15" ht="35.85" customHeight="1" x14ac:dyDescent="0.25">
      <c r="A268" s="6" t="s">
        <v>450</v>
      </c>
      <c r="B268" s="6">
        <v>2022</v>
      </c>
      <c r="C268" s="16" t="s">
        <v>612</v>
      </c>
      <c r="D268" s="2" t="s">
        <v>32</v>
      </c>
      <c r="E268" s="5" t="s">
        <v>4</v>
      </c>
      <c r="F268" s="5" t="s">
        <v>396</v>
      </c>
      <c r="G268" s="2" t="s">
        <v>38</v>
      </c>
      <c r="H268" s="2" t="s">
        <v>38</v>
      </c>
      <c r="I268" s="43" t="s">
        <v>491</v>
      </c>
      <c r="J268" s="2" t="s">
        <v>39</v>
      </c>
      <c r="K268" s="158" t="s">
        <v>629</v>
      </c>
      <c r="L268" s="10">
        <f>539.31+230.05</f>
        <v>769.3599999999999</v>
      </c>
      <c r="M268" s="39" t="s">
        <v>0</v>
      </c>
      <c r="N268" s="41" t="s">
        <v>622</v>
      </c>
      <c r="O268" s="160">
        <v>44854</v>
      </c>
    </row>
    <row r="269" spans="1:15" s="243" customFormat="1" ht="86.25" customHeight="1" x14ac:dyDescent="0.25">
      <c r="A269" s="236" t="s">
        <v>450</v>
      </c>
      <c r="B269" s="236">
        <v>2022</v>
      </c>
      <c r="C269" s="237" t="s">
        <v>613</v>
      </c>
      <c r="D269" s="238" t="s">
        <v>79</v>
      </c>
      <c r="E269" s="239" t="s">
        <v>25</v>
      </c>
      <c r="F269" s="239" t="s">
        <v>26</v>
      </c>
      <c r="G269" s="239" t="s">
        <v>80</v>
      </c>
      <c r="H269" s="240" t="s">
        <v>38</v>
      </c>
      <c r="I269" s="240" t="s">
        <v>38</v>
      </c>
      <c r="J269" s="240" t="s">
        <v>39</v>
      </c>
      <c r="K269" s="241" t="s">
        <v>615</v>
      </c>
      <c r="L269" s="10">
        <v>1764.57</v>
      </c>
      <c r="M269" s="39" t="s">
        <v>60</v>
      </c>
      <c r="N269" s="41" t="s">
        <v>617</v>
      </c>
      <c r="O269" s="242">
        <v>44854</v>
      </c>
    </row>
    <row r="270" spans="1:15" ht="35.85" customHeight="1" x14ac:dyDescent="0.25">
      <c r="A270" s="6" t="s">
        <v>450</v>
      </c>
      <c r="B270" s="6">
        <v>2022</v>
      </c>
      <c r="C270" s="16" t="s">
        <v>609</v>
      </c>
      <c r="D270" s="3" t="s">
        <v>206</v>
      </c>
      <c r="E270" s="5" t="s">
        <v>25</v>
      </c>
      <c r="F270" s="5" t="s">
        <v>65</v>
      </c>
      <c r="G270" s="5" t="s">
        <v>64</v>
      </c>
      <c r="H270" s="2" t="s">
        <v>38</v>
      </c>
      <c r="I270" s="2" t="s">
        <v>38</v>
      </c>
      <c r="J270" s="2" t="s">
        <v>39</v>
      </c>
      <c r="K270" s="17" t="s">
        <v>67</v>
      </c>
      <c r="L270" s="10">
        <v>1403.51</v>
      </c>
      <c r="M270" s="39" t="s">
        <v>0</v>
      </c>
      <c r="N270" s="36" t="s">
        <v>608</v>
      </c>
      <c r="O270" s="160">
        <v>44854</v>
      </c>
    </row>
    <row r="271" spans="1:15" ht="35.85" customHeight="1" x14ac:dyDescent="0.25">
      <c r="A271" s="6" t="s">
        <v>450</v>
      </c>
      <c r="B271" s="6">
        <v>2022</v>
      </c>
      <c r="C271" s="16" t="s">
        <v>39</v>
      </c>
      <c r="D271" s="2" t="s">
        <v>62</v>
      </c>
      <c r="E271" s="2" t="s">
        <v>38</v>
      </c>
      <c r="F271" s="2" t="s">
        <v>38</v>
      </c>
      <c r="G271" s="2" t="s">
        <v>38</v>
      </c>
      <c r="H271" s="2" t="s">
        <v>38</v>
      </c>
      <c r="I271" s="2" t="s">
        <v>38</v>
      </c>
      <c r="J271" s="2" t="s">
        <v>444</v>
      </c>
      <c r="K271" s="8" t="s">
        <v>61</v>
      </c>
      <c r="L271" s="10">
        <v>140</v>
      </c>
      <c r="M271" s="39" t="s">
        <v>59</v>
      </c>
      <c r="N271" s="36" t="s">
        <v>38</v>
      </c>
      <c r="O271" s="160">
        <v>44854</v>
      </c>
    </row>
    <row r="272" spans="1:15" ht="35.85" customHeight="1" x14ac:dyDescent="0.25">
      <c r="A272" s="6" t="s">
        <v>450</v>
      </c>
      <c r="B272" s="6">
        <v>2022</v>
      </c>
      <c r="C272" s="16" t="s">
        <v>39</v>
      </c>
      <c r="D272" s="2" t="s">
        <v>62</v>
      </c>
      <c r="E272" s="2" t="s">
        <v>38</v>
      </c>
      <c r="F272" s="2" t="s">
        <v>38</v>
      </c>
      <c r="G272" s="2" t="s">
        <v>38</v>
      </c>
      <c r="H272" s="2" t="s">
        <v>38</v>
      </c>
      <c r="I272" s="2" t="s">
        <v>38</v>
      </c>
      <c r="J272" s="2" t="s">
        <v>444</v>
      </c>
      <c r="K272" s="8" t="s">
        <v>61</v>
      </c>
      <c r="L272" s="10">
        <v>140</v>
      </c>
      <c r="M272" s="39" t="s">
        <v>59</v>
      </c>
      <c r="N272" s="36" t="s">
        <v>38</v>
      </c>
      <c r="O272" s="160">
        <v>44854</v>
      </c>
    </row>
    <row r="273" spans="1:15" ht="35.85" customHeight="1" x14ac:dyDescent="0.25">
      <c r="A273" s="6" t="s">
        <v>450</v>
      </c>
      <c r="B273" s="6">
        <v>2022</v>
      </c>
      <c r="C273" s="16" t="s">
        <v>39</v>
      </c>
      <c r="D273" s="2" t="s">
        <v>62</v>
      </c>
      <c r="E273" s="2" t="s">
        <v>38</v>
      </c>
      <c r="F273" s="2" t="s">
        <v>38</v>
      </c>
      <c r="G273" s="2" t="s">
        <v>38</v>
      </c>
      <c r="H273" s="2" t="s">
        <v>38</v>
      </c>
      <c r="I273" s="2" t="s">
        <v>38</v>
      </c>
      <c r="J273" s="2" t="s">
        <v>444</v>
      </c>
      <c r="K273" s="8" t="s">
        <v>61</v>
      </c>
      <c r="L273" s="10">
        <v>140</v>
      </c>
      <c r="M273" s="39" t="s">
        <v>59</v>
      </c>
      <c r="N273" s="36" t="s">
        <v>38</v>
      </c>
      <c r="O273" s="160">
        <v>44854</v>
      </c>
    </row>
    <row r="274" spans="1:15" ht="60.75" customHeight="1" x14ac:dyDescent="0.25">
      <c r="A274" s="6" t="s">
        <v>450</v>
      </c>
      <c r="B274" s="6">
        <v>2022</v>
      </c>
      <c r="C274" s="16" t="s">
        <v>614</v>
      </c>
      <c r="D274" s="3" t="s">
        <v>661</v>
      </c>
      <c r="E274" s="5" t="s">
        <v>52</v>
      </c>
      <c r="F274" s="5" t="s">
        <v>377</v>
      </c>
      <c r="G274" s="2" t="s">
        <v>38</v>
      </c>
      <c r="H274" s="2">
        <v>4</v>
      </c>
      <c r="I274" s="2" t="s">
        <v>38</v>
      </c>
      <c r="J274" s="2" t="s">
        <v>39</v>
      </c>
      <c r="K274" s="161" t="s">
        <v>621</v>
      </c>
      <c r="L274" s="10">
        <f>55+86.66</f>
        <v>141.66</v>
      </c>
      <c r="M274" s="39" t="s">
        <v>60</v>
      </c>
      <c r="N274" s="36" t="s">
        <v>38</v>
      </c>
      <c r="O274" s="160">
        <v>44860</v>
      </c>
    </row>
    <row r="275" spans="1:15" ht="55.5" customHeight="1" x14ac:dyDescent="0.25">
      <c r="A275" s="6" t="s">
        <v>450</v>
      </c>
      <c r="B275" s="6">
        <v>2022</v>
      </c>
      <c r="C275" s="16" t="s">
        <v>614</v>
      </c>
      <c r="D275" s="3" t="s">
        <v>662</v>
      </c>
      <c r="E275" s="5" t="s">
        <v>52</v>
      </c>
      <c r="F275" s="5" t="s">
        <v>377</v>
      </c>
      <c r="G275" s="2" t="s">
        <v>38</v>
      </c>
      <c r="H275" s="2">
        <v>4</v>
      </c>
      <c r="I275" s="2" t="s">
        <v>38</v>
      </c>
      <c r="J275" s="2" t="s">
        <v>39</v>
      </c>
      <c r="K275" s="161" t="s">
        <v>620</v>
      </c>
      <c r="L275" s="10">
        <v>948</v>
      </c>
      <c r="M275" s="39" t="s">
        <v>60</v>
      </c>
      <c r="N275" s="36" t="s">
        <v>619</v>
      </c>
      <c r="O275" s="160">
        <v>44860</v>
      </c>
    </row>
    <row r="276" spans="1:15" ht="35.85" customHeight="1" x14ac:dyDescent="0.25">
      <c r="A276" s="6" t="s">
        <v>450</v>
      </c>
      <c r="B276" s="6">
        <v>2022</v>
      </c>
      <c r="C276" s="174" t="s">
        <v>319</v>
      </c>
      <c r="D276" s="2" t="s">
        <v>278</v>
      </c>
      <c r="E276" s="5" t="s">
        <v>25</v>
      </c>
      <c r="F276" s="5" t="s">
        <v>276</v>
      </c>
      <c r="G276" s="5" t="s">
        <v>277</v>
      </c>
      <c r="H276" s="2" t="s">
        <v>38</v>
      </c>
      <c r="I276" s="2" t="s">
        <v>38</v>
      </c>
      <c r="J276" s="2" t="s">
        <v>39</v>
      </c>
      <c r="K276" s="8" t="s">
        <v>284</v>
      </c>
      <c r="L276" s="10">
        <v>8687.2199999999993</v>
      </c>
      <c r="M276" s="39" t="s">
        <v>0</v>
      </c>
      <c r="N276" s="36" t="s">
        <v>606</v>
      </c>
      <c r="O276" s="160">
        <v>44862</v>
      </c>
    </row>
    <row r="277" spans="1:15" s="57" customFormat="1" ht="35.85" customHeight="1" x14ac:dyDescent="0.25">
      <c r="A277" s="48" t="s">
        <v>451</v>
      </c>
      <c r="B277" s="48">
        <v>2022</v>
      </c>
      <c r="C277" s="49" t="s">
        <v>630</v>
      </c>
      <c r="D277" s="60" t="s">
        <v>631</v>
      </c>
      <c r="E277" s="51" t="s">
        <v>367</v>
      </c>
      <c r="F277" s="51" t="s">
        <v>242</v>
      </c>
      <c r="G277" s="50" t="s">
        <v>38</v>
      </c>
      <c r="H277" s="50">
        <v>6</v>
      </c>
      <c r="I277" s="50" t="s">
        <v>38</v>
      </c>
      <c r="J277" s="50" t="s">
        <v>39</v>
      </c>
      <c r="K277" s="175" t="s">
        <v>632</v>
      </c>
      <c r="L277" s="53">
        <v>2400</v>
      </c>
      <c r="M277" s="54" t="s">
        <v>60</v>
      </c>
      <c r="N277" s="55" t="s">
        <v>38</v>
      </c>
      <c r="O277" s="159">
        <v>44866</v>
      </c>
    </row>
    <row r="278" spans="1:15" s="154" customFormat="1" ht="52.5" customHeight="1" x14ac:dyDescent="0.25">
      <c r="A278" s="150" t="s">
        <v>451</v>
      </c>
      <c r="B278" s="150">
        <v>2022</v>
      </c>
      <c r="C278" s="177" t="s">
        <v>612</v>
      </c>
      <c r="D278" s="151" t="s">
        <v>32</v>
      </c>
      <c r="E278" s="152" t="s">
        <v>4</v>
      </c>
      <c r="F278" s="152" t="s">
        <v>396</v>
      </c>
      <c r="G278" s="151" t="s">
        <v>38</v>
      </c>
      <c r="H278" s="151" t="s">
        <v>38</v>
      </c>
      <c r="I278" s="43" t="s">
        <v>491</v>
      </c>
      <c r="J278" s="151" t="s">
        <v>39</v>
      </c>
      <c r="K278" s="180" t="s">
        <v>682</v>
      </c>
      <c r="L278" s="157">
        <f>1397.82+1697.02+1697.02+1219.65</f>
        <v>6011.51</v>
      </c>
      <c r="M278" s="155" t="s">
        <v>0</v>
      </c>
      <c r="N278" s="140" t="s">
        <v>679</v>
      </c>
      <c r="O278" s="178">
        <v>44866</v>
      </c>
    </row>
    <row r="279" spans="1:15" s="154" customFormat="1" ht="35.85" customHeight="1" x14ac:dyDescent="0.25">
      <c r="A279" s="150" t="s">
        <v>451</v>
      </c>
      <c r="B279" s="150">
        <v>2022</v>
      </c>
      <c r="C279" s="177" t="s">
        <v>612</v>
      </c>
      <c r="D279" s="151" t="s">
        <v>32</v>
      </c>
      <c r="E279" s="152" t="s">
        <v>36</v>
      </c>
      <c r="F279" s="152" t="s">
        <v>37</v>
      </c>
      <c r="G279" s="151" t="s">
        <v>38</v>
      </c>
      <c r="H279" s="151">
        <v>2</v>
      </c>
      <c r="I279" s="152" t="s">
        <v>719</v>
      </c>
      <c r="J279" s="151" t="s">
        <v>39</v>
      </c>
      <c r="K279" s="180" t="s">
        <v>683</v>
      </c>
      <c r="L279" s="157">
        <v>791.85</v>
      </c>
      <c r="M279" s="155" t="s">
        <v>0</v>
      </c>
      <c r="N279" s="140" t="s">
        <v>679</v>
      </c>
      <c r="O279" s="178">
        <v>44866</v>
      </c>
    </row>
    <row r="280" spans="1:15" s="154" customFormat="1" ht="35.85" customHeight="1" x14ac:dyDescent="0.25">
      <c r="A280" s="150" t="s">
        <v>451</v>
      </c>
      <c r="B280" s="150">
        <v>2022</v>
      </c>
      <c r="C280" s="177" t="s">
        <v>612</v>
      </c>
      <c r="D280" s="151" t="s">
        <v>32</v>
      </c>
      <c r="E280" s="152" t="s">
        <v>36</v>
      </c>
      <c r="F280" s="152" t="s">
        <v>37</v>
      </c>
      <c r="G280" s="151" t="s">
        <v>38</v>
      </c>
      <c r="H280" s="151">
        <v>2</v>
      </c>
      <c r="I280" s="152" t="s">
        <v>719</v>
      </c>
      <c r="J280" s="151" t="s">
        <v>39</v>
      </c>
      <c r="K280" s="180" t="s">
        <v>684</v>
      </c>
      <c r="L280" s="157">
        <v>1710.6</v>
      </c>
      <c r="M280" s="155" t="s">
        <v>0</v>
      </c>
      <c r="N280" s="140" t="s">
        <v>679</v>
      </c>
      <c r="O280" s="178">
        <v>44866</v>
      </c>
    </row>
    <row r="281" spans="1:15" s="154" customFormat="1" ht="35.85" customHeight="1" x14ac:dyDescent="0.25">
      <c r="A281" s="150" t="s">
        <v>451</v>
      </c>
      <c r="B281" s="150">
        <v>2022</v>
      </c>
      <c r="C281" s="177" t="s">
        <v>612</v>
      </c>
      <c r="D281" s="151" t="s">
        <v>32</v>
      </c>
      <c r="E281" s="152" t="s">
        <v>4</v>
      </c>
      <c r="F281" s="152" t="s">
        <v>396</v>
      </c>
      <c r="G281" s="151" t="s">
        <v>38</v>
      </c>
      <c r="H281" s="151" t="s">
        <v>38</v>
      </c>
      <c r="I281" s="43" t="s">
        <v>491</v>
      </c>
      <c r="J281" s="151" t="s">
        <v>39</v>
      </c>
      <c r="K281" s="180" t="s">
        <v>686</v>
      </c>
      <c r="L281" s="157">
        <v>851.56</v>
      </c>
      <c r="M281" s="155" t="s">
        <v>0</v>
      </c>
      <c r="N281" s="140" t="s">
        <v>680</v>
      </c>
      <c r="O281" s="178">
        <v>44866</v>
      </c>
    </row>
    <row r="282" spans="1:15" s="154" customFormat="1" ht="35.85" customHeight="1" x14ac:dyDescent="0.25">
      <c r="A282" s="150" t="s">
        <v>451</v>
      </c>
      <c r="B282" s="150">
        <v>2022</v>
      </c>
      <c r="C282" s="177" t="s">
        <v>612</v>
      </c>
      <c r="D282" s="151" t="s">
        <v>32</v>
      </c>
      <c r="E282" s="152" t="s">
        <v>4</v>
      </c>
      <c r="F282" s="152" t="s">
        <v>396</v>
      </c>
      <c r="G282" s="151" t="s">
        <v>38</v>
      </c>
      <c r="H282" s="151" t="s">
        <v>38</v>
      </c>
      <c r="I282" s="43" t="s">
        <v>491</v>
      </c>
      <c r="J282" s="151" t="s">
        <v>39</v>
      </c>
      <c r="K282" s="180" t="s">
        <v>685</v>
      </c>
      <c r="L282" s="157">
        <v>1429.06</v>
      </c>
      <c r="M282" s="155" t="s">
        <v>0</v>
      </c>
      <c r="N282" s="140" t="s">
        <v>681</v>
      </c>
      <c r="O282" s="178">
        <v>44866</v>
      </c>
    </row>
    <row r="283" spans="1:15" ht="35.85" customHeight="1" x14ac:dyDescent="0.25">
      <c r="A283" s="6" t="s">
        <v>451</v>
      </c>
      <c r="B283" s="6">
        <v>2022</v>
      </c>
      <c r="C283" s="16" t="s">
        <v>39</v>
      </c>
      <c r="D283" s="2" t="s">
        <v>21</v>
      </c>
      <c r="E283" s="5" t="s">
        <v>25</v>
      </c>
      <c r="F283" s="5" t="s">
        <v>34</v>
      </c>
      <c r="G283" s="5" t="s">
        <v>33</v>
      </c>
      <c r="H283" s="2" t="s">
        <v>38</v>
      </c>
      <c r="I283" s="2" t="s">
        <v>38</v>
      </c>
      <c r="J283" s="2" t="s">
        <v>39</v>
      </c>
      <c r="K283" s="176" t="s">
        <v>35</v>
      </c>
      <c r="L283" s="10">
        <v>47.5</v>
      </c>
      <c r="M283" s="39" t="s">
        <v>59</v>
      </c>
      <c r="N283" s="36" t="s">
        <v>38</v>
      </c>
      <c r="O283" s="160">
        <v>44868</v>
      </c>
    </row>
    <row r="284" spans="1:15" ht="35.85" customHeight="1" x14ac:dyDescent="0.25">
      <c r="A284" s="6" t="s">
        <v>451</v>
      </c>
      <c r="B284" s="6">
        <v>2022</v>
      </c>
      <c r="C284" s="16" t="s">
        <v>634</v>
      </c>
      <c r="D284" s="2" t="s">
        <v>207</v>
      </c>
      <c r="E284" s="5" t="s">
        <v>25</v>
      </c>
      <c r="F284" s="5" t="s">
        <v>26</v>
      </c>
      <c r="G284" s="5" t="s">
        <v>27</v>
      </c>
      <c r="H284" s="2" t="s">
        <v>38</v>
      </c>
      <c r="I284" s="2" t="s">
        <v>38</v>
      </c>
      <c r="J284" s="2" t="s">
        <v>39</v>
      </c>
      <c r="K284" s="8" t="s">
        <v>44</v>
      </c>
      <c r="L284" s="10">
        <v>124.99</v>
      </c>
      <c r="M284" s="39" t="s">
        <v>0</v>
      </c>
      <c r="N284" s="36" t="s">
        <v>38</v>
      </c>
      <c r="O284" s="160">
        <v>44872</v>
      </c>
    </row>
    <row r="285" spans="1:15" ht="35.85" customHeight="1" x14ac:dyDescent="0.25">
      <c r="A285" s="6" t="s">
        <v>451</v>
      </c>
      <c r="B285" s="6">
        <v>2022</v>
      </c>
      <c r="C285" s="16" t="s">
        <v>635</v>
      </c>
      <c r="D285" s="3" t="s">
        <v>583</v>
      </c>
      <c r="E285" s="5" t="s">
        <v>373</v>
      </c>
      <c r="F285" s="5" t="s">
        <v>372</v>
      </c>
      <c r="G285" s="2" t="s">
        <v>38</v>
      </c>
      <c r="H285" s="2">
        <v>5</v>
      </c>
      <c r="I285" s="2" t="s">
        <v>38</v>
      </c>
      <c r="J285" s="2" t="s">
        <v>39</v>
      </c>
      <c r="K285" s="158" t="s">
        <v>584</v>
      </c>
      <c r="L285" s="10">
        <v>320</v>
      </c>
      <c r="M285" s="39" t="s">
        <v>582</v>
      </c>
      <c r="N285" s="36" t="s">
        <v>38</v>
      </c>
      <c r="O285" s="160">
        <v>44872</v>
      </c>
    </row>
    <row r="286" spans="1:15" ht="35.85" customHeight="1" x14ac:dyDescent="0.25">
      <c r="A286" s="6" t="s">
        <v>451</v>
      </c>
      <c r="B286" s="6">
        <v>2022</v>
      </c>
      <c r="C286" s="16" t="s">
        <v>635</v>
      </c>
      <c r="D286" s="3" t="s">
        <v>578</v>
      </c>
      <c r="E286" s="5" t="s">
        <v>373</v>
      </c>
      <c r="F286" s="5" t="s">
        <v>372</v>
      </c>
      <c r="G286" s="2" t="s">
        <v>38</v>
      </c>
      <c r="H286" s="2">
        <v>5</v>
      </c>
      <c r="I286" s="2" t="s">
        <v>38</v>
      </c>
      <c r="J286" s="2" t="s">
        <v>39</v>
      </c>
      <c r="K286" s="161" t="s">
        <v>636</v>
      </c>
      <c r="L286" s="10">
        <v>3446</v>
      </c>
      <c r="M286" s="39" t="s">
        <v>60</v>
      </c>
      <c r="N286" s="36" t="s">
        <v>38</v>
      </c>
      <c r="O286" s="160">
        <v>44872</v>
      </c>
    </row>
    <row r="287" spans="1:15" ht="35.85" customHeight="1" x14ac:dyDescent="0.25">
      <c r="A287" s="6" t="s">
        <v>451</v>
      </c>
      <c r="B287" s="6">
        <v>2022</v>
      </c>
      <c r="C287" s="16" t="s">
        <v>644</v>
      </c>
      <c r="D287" s="2" t="s">
        <v>159</v>
      </c>
      <c r="E287" s="5" t="s">
        <v>4</v>
      </c>
      <c r="F287" s="5" t="s">
        <v>69</v>
      </c>
      <c r="G287" s="2" t="s">
        <v>38</v>
      </c>
      <c r="H287" s="2" t="s">
        <v>38</v>
      </c>
      <c r="I287" s="43" t="s">
        <v>491</v>
      </c>
      <c r="J287" s="2" t="s">
        <v>234</v>
      </c>
      <c r="K287" s="161" t="s">
        <v>701</v>
      </c>
      <c r="L287" s="10">
        <v>5450</v>
      </c>
      <c r="M287" s="39" t="s">
        <v>60</v>
      </c>
      <c r="N287" s="36" t="s">
        <v>743</v>
      </c>
      <c r="O287" s="160">
        <v>44872</v>
      </c>
    </row>
    <row r="288" spans="1:15" ht="35.85" customHeight="1" x14ac:dyDescent="0.25">
      <c r="A288" s="6" t="s">
        <v>451</v>
      </c>
      <c r="B288" s="6">
        <v>2022</v>
      </c>
      <c r="C288" s="179" t="s">
        <v>612</v>
      </c>
      <c r="D288" s="2" t="s">
        <v>3</v>
      </c>
      <c r="E288" s="5" t="s">
        <v>4</v>
      </c>
      <c r="F288" s="5" t="s">
        <v>249</v>
      </c>
      <c r="G288" s="2" t="s">
        <v>38</v>
      </c>
      <c r="H288" s="2" t="s">
        <v>38</v>
      </c>
      <c r="I288" s="43" t="s">
        <v>491</v>
      </c>
      <c r="J288" s="2" t="s">
        <v>39</v>
      </c>
      <c r="K288" s="161" t="s">
        <v>640</v>
      </c>
      <c r="L288" s="10">
        <v>3657.5</v>
      </c>
      <c r="M288" s="39" t="s">
        <v>60</v>
      </c>
      <c r="N288" s="36" t="s">
        <v>38</v>
      </c>
      <c r="O288" s="160">
        <v>44872</v>
      </c>
    </row>
    <row r="289" spans="1:15" ht="35.85" customHeight="1" x14ac:dyDescent="0.25">
      <c r="A289" s="6" t="s">
        <v>451</v>
      </c>
      <c r="B289" s="6">
        <v>2022</v>
      </c>
      <c r="C289" s="179" t="s">
        <v>612</v>
      </c>
      <c r="D289" s="2" t="s">
        <v>3</v>
      </c>
      <c r="E289" s="5" t="s">
        <v>4</v>
      </c>
      <c r="F289" s="5" t="s">
        <v>249</v>
      </c>
      <c r="G289" s="2" t="s">
        <v>38</v>
      </c>
      <c r="H289" s="2" t="s">
        <v>38</v>
      </c>
      <c r="I289" s="43" t="s">
        <v>491</v>
      </c>
      <c r="J289" s="2" t="s">
        <v>39</v>
      </c>
      <c r="K289" s="158" t="s">
        <v>641</v>
      </c>
      <c r="L289" s="10">
        <v>3657.5</v>
      </c>
      <c r="M289" s="39" t="s">
        <v>60</v>
      </c>
      <c r="N289" s="36" t="s">
        <v>38</v>
      </c>
      <c r="O289" s="160">
        <v>44872</v>
      </c>
    </row>
    <row r="290" spans="1:15" ht="35.85" customHeight="1" x14ac:dyDescent="0.25">
      <c r="A290" s="6" t="s">
        <v>451</v>
      </c>
      <c r="B290" s="6">
        <v>2022</v>
      </c>
      <c r="C290" s="179" t="s">
        <v>612</v>
      </c>
      <c r="D290" s="2" t="s">
        <v>3</v>
      </c>
      <c r="E290" s="5" t="s">
        <v>4</v>
      </c>
      <c r="F290" s="5" t="s">
        <v>249</v>
      </c>
      <c r="G290" s="2" t="s">
        <v>38</v>
      </c>
      <c r="H290" s="2" t="s">
        <v>38</v>
      </c>
      <c r="I290" s="43" t="s">
        <v>491</v>
      </c>
      <c r="J290" s="2" t="s">
        <v>39</v>
      </c>
      <c r="K290" s="161" t="s">
        <v>642</v>
      </c>
      <c r="L290" s="10">
        <v>3657.5</v>
      </c>
      <c r="M290" s="39" t="s">
        <v>60</v>
      </c>
      <c r="N290" s="36" t="s">
        <v>38</v>
      </c>
      <c r="O290" s="160">
        <v>44872</v>
      </c>
    </row>
    <row r="291" spans="1:15" ht="35.85" customHeight="1" x14ac:dyDescent="0.25">
      <c r="A291" s="6" t="s">
        <v>451</v>
      </c>
      <c r="B291" s="6">
        <v>2022</v>
      </c>
      <c r="C291" s="16" t="s">
        <v>645</v>
      </c>
      <c r="D291" s="3" t="s">
        <v>748</v>
      </c>
      <c r="E291" s="5" t="s">
        <v>25</v>
      </c>
      <c r="F291" s="5" t="s">
        <v>9</v>
      </c>
      <c r="G291" s="5" t="s">
        <v>57</v>
      </c>
      <c r="H291" s="2" t="s">
        <v>38</v>
      </c>
      <c r="I291" s="2" t="s">
        <v>38</v>
      </c>
      <c r="J291" s="2" t="s">
        <v>39</v>
      </c>
      <c r="K291" s="17" t="s">
        <v>131</v>
      </c>
      <c r="L291" s="10">
        <f>12587.57</f>
        <v>12587.57</v>
      </c>
      <c r="M291" s="39" t="s">
        <v>60</v>
      </c>
      <c r="N291" s="36" t="s">
        <v>646</v>
      </c>
      <c r="O291" s="160">
        <v>44872</v>
      </c>
    </row>
    <row r="292" spans="1:15" ht="35.85" customHeight="1" x14ac:dyDescent="0.25">
      <c r="A292" s="6" t="s">
        <v>451</v>
      </c>
      <c r="B292" s="6">
        <v>2022</v>
      </c>
      <c r="C292" s="179" t="s">
        <v>612</v>
      </c>
      <c r="D292" s="2" t="s">
        <v>3</v>
      </c>
      <c r="E292" s="5" t="s">
        <v>4</v>
      </c>
      <c r="F292" s="5" t="s">
        <v>249</v>
      </c>
      <c r="G292" s="2" t="s">
        <v>38</v>
      </c>
      <c r="H292" s="2" t="s">
        <v>38</v>
      </c>
      <c r="I292" s="43" t="s">
        <v>491</v>
      </c>
      <c r="J292" s="2" t="s">
        <v>39</v>
      </c>
      <c r="K292" s="161" t="s">
        <v>643</v>
      </c>
      <c r="L292" s="10">
        <v>2992.5</v>
      </c>
      <c r="M292" s="39" t="s">
        <v>60</v>
      </c>
      <c r="N292" s="36" t="s">
        <v>38</v>
      </c>
      <c r="O292" s="160">
        <v>44873</v>
      </c>
    </row>
    <row r="293" spans="1:15" ht="35.85" customHeight="1" x14ac:dyDescent="0.25">
      <c r="A293" s="6" t="s">
        <v>451</v>
      </c>
      <c r="B293" s="6">
        <v>2022</v>
      </c>
      <c r="C293" s="16" t="s">
        <v>635</v>
      </c>
      <c r="D293" s="3" t="s">
        <v>585</v>
      </c>
      <c r="E293" s="5" t="s">
        <v>373</v>
      </c>
      <c r="F293" s="5" t="s">
        <v>372</v>
      </c>
      <c r="G293" s="2" t="s">
        <v>38</v>
      </c>
      <c r="H293" s="2" t="s">
        <v>38</v>
      </c>
      <c r="I293" s="2" t="s">
        <v>38</v>
      </c>
      <c r="J293" s="2" t="s">
        <v>39</v>
      </c>
      <c r="K293" s="158" t="s">
        <v>691</v>
      </c>
      <c r="L293" s="10">
        <v>900</v>
      </c>
      <c r="M293" s="39" t="s">
        <v>0</v>
      </c>
      <c r="N293" s="36" t="s">
        <v>38</v>
      </c>
      <c r="O293" s="160">
        <v>44874</v>
      </c>
    </row>
    <row r="294" spans="1:15" ht="35.85" customHeight="1" x14ac:dyDescent="0.25">
      <c r="A294" s="6" t="s">
        <v>451</v>
      </c>
      <c r="B294" s="6">
        <v>2022</v>
      </c>
      <c r="C294" s="179" t="s">
        <v>612</v>
      </c>
      <c r="D294" s="2" t="s">
        <v>483</v>
      </c>
      <c r="E294" s="5" t="s">
        <v>4</v>
      </c>
      <c r="F294" s="5" t="s">
        <v>69</v>
      </c>
      <c r="G294" s="2" t="s">
        <v>38</v>
      </c>
      <c r="H294" s="2" t="s">
        <v>38</v>
      </c>
      <c r="I294" s="139" t="s">
        <v>491</v>
      </c>
      <c r="J294" s="2" t="s">
        <v>234</v>
      </c>
      <c r="K294" s="161" t="s">
        <v>698</v>
      </c>
      <c r="L294" s="10">
        <v>1162</v>
      </c>
      <c r="M294" s="39" t="s">
        <v>232</v>
      </c>
      <c r="N294" s="36" t="s">
        <v>38</v>
      </c>
      <c r="O294" s="160">
        <v>44874</v>
      </c>
    </row>
    <row r="295" spans="1:15" s="154" customFormat="1" ht="22.5" customHeight="1" x14ac:dyDescent="0.25">
      <c r="A295" s="150" t="s">
        <v>451</v>
      </c>
      <c r="B295" s="150">
        <v>2022</v>
      </c>
      <c r="C295" s="177" t="s">
        <v>612</v>
      </c>
      <c r="D295" s="151" t="s">
        <v>3</v>
      </c>
      <c r="E295" s="152" t="s">
        <v>52</v>
      </c>
      <c r="F295" s="152" t="s">
        <v>376</v>
      </c>
      <c r="G295" s="151" t="s">
        <v>38</v>
      </c>
      <c r="H295" s="151">
        <v>4</v>
      </c>
      <c r="I295" s="43" t="s">
        <v>491</v>
      </c>
      <c r="J295" s="151" t="s">
        <v>39</v>
      </c>
      <c r="K295" s="180" t="s">
        <v>694</v>
      </c>
      <c r="L295" s="157">
        <v>2033.5</v>
      </c>
      <c r="M295" s="155" t="s">
        <v>60</v>
      </c>
      <c r="N295" s="140" t="s">
        <v>38</v>
      </c>
      <c r="O295" s="178">
        <v>44874</v>
      </c>
    </row>
    <row r="296" spans="1:15" s="154" customFormat="1" ht="35.85" customHeight="1" x14ac:dyDescent="0.25">
      <c r="A296" s="150" t="s">
        <v>451</v>
      </c>
      <c r="B296" s="150">
        <v>2022</v>
      </c>
      <c r="C296" s="177" t="s">
        <v>612</v>
      </c>
      <c r="D296" s="151" t="s">
        <v>3</v>
      </c>
      <c r="E296" s="152" t="s">
        <v>4</v>
      </c>
      <c r="F296" s="152" t="s">
        <v>395</v>
      </c>
      <c r="G296" s="151" t="s">
        <v>38</v>
      </c>
      <c r="H296" s="151" t="s">
        <v>38</v>
      </c>
      <c r="I296" s="43" t="s">
        <v>491</v>
      </c>
      <c r="J296" s="151" t="s">
        <v>39</v>
      </c>
      <c r="K296" s="180" t="s">
        <v>687</v>
      </c>
      <c r="L296" s="157">
        <v>2033.5</v>
      </c>
      <c r="M296" s="155" t="s">
        <v>60</v>
      </c>
      <c r="N296" s="140" t="s">
        <v>38</v>
      </c>
      <c r="O296" s="178">
        <v>44874</v>
      </c>
    </row>
    <row r="297" spans="1:15" s="154" customFormat="1" ht="35.85" customHeight="1" x14ac:dyDescent="0.25">
      <c r="A297" s="150" t="s">
        <v>451</v>
      </c>
      <c r="B297" s="150">
        <v>2022</v>
      </c>
      <c r="C297" s="177" t="s">
        <v>612</v>
      </c>
      <c r="D297" s="151" t="s">
        <v>3</v>
      </c>
      <c r="E297" s="152" t="s">
        <v>4</v>
      </c>
      <c r="F297" s="152" t="s">
        <v>395</v>
      </c>
      <c r="G297" s="151" t="s">
        <v>38</v>
      </c>
      <c r="H297" s="151" t="s">
        <v>38</v>
      </c>
      <c r="I297" s="43" t="s">
        <v>491</v>
      </c>
      <c r="J297" s="151" t="s">
        <v>39</v>
      </c>
      <c r="K297" s="180" t="s">
        <v>688</v>
      </c>
      <c r="L297" s="157">
        <v>2614.5</v>
      </c>
      <c r="M297" s="155" t="s">
        <v>60</v>
      </c>
      <c r="N297" s="140" t="s">
        <v>38</v>
      </c>
      <c r="O297" s="178">
        <v>44874</v>
      </c>
    </row>
    <row r="298" spans="1:15" s="154" customFormat="1" ht="35.85" customHeight="1" x14ac:dyDescent="0.25">
      <c r="A298" s="150" t="s">
        <v>451</v>
      </c>
      <c r="B298" s="150">
        <v>2022</v>
      </c>
      <c r="C298" s="177" t="s">
        <v>612</v>
      </c>
      <c r="D298" s="151" t="s">
        <v>3</v>
      </c>
      <c r="E298" s="152" t="s">
        <v>52</v>
      </c>
      <c r="F298" s="152" t="s">
        <v>377</v>
      </c>
      <c r="G298" s="151" t="s">
        <v>38</v>
      </c>
      <c r="H298" s="151">
        <v>4</v>
      </c>
      <c r="I298" s="43" t="s">
        <v>491</v>
      </c>
      <c r="J298" s="151" t="s">
        <v>39</v>
      </c>
      <c r="K298" s="182" t="s">
        <v>695</v>
      </c>
      <c r="L298" s="157">
        <v>2033.5</v>
      </c>
      <c r="M298" s="155" t="s">
        <v>60</v>
      </c>
      <c r="N298" s="140" t="s">
        <v>38</v>
      </c>
      <c r="O298" s="178">
        <v>44874</v>
      </c>
    </row>
    <row r="299" spans="1:15" s="154" customFormat="1" ht="35.85" customHeight="1" x14ac:dyDescent="0.25">
      <c r="A299" s="150" t="s">
        <v>451</v>
      </c>
      <c r="B299" s="150">
        <v>2022</v>
      </c>
      <c r="C299" s="177" t="s">
        <v>612</v>
      </c>
      <c r="D299" s="151" t="s">
        <v>3</v>
      </c>
      <c r="E299" s="152" t="s">
        <v>4</v>
      </c>
      <c r="F299" s="152" t="s">
        <v>395</v>
      </c>
      <c r="G299" s="151" t="s">
        <v>38</v>
      </c>
      <c r="H299" s="151" t="s">
        <v>38</v>
      </c>
      <c r="I299" s="43" t="s">
        <v>491</v>
      </c>
      <c r="J299" s="151" t="s">
        <v>39</v>
      </c>
      <c r="K299" s="180" t="s">
        <v>689</v>
      </c>
      <c r="L299" s="157">
        <v>2614.5</v>
      </c>
      <c r="M299" s="155" t="s">
        <v>60</v>
      </c>
      <c r="N299" s="140" t="s">
        <v>38</v>
      </c>
      <c r="O299" s="178">
        <v>44874</v>
      </c>
    </row>
    <row r="300" spans="1:15" s="154" customFormat="1" ht="35.85" customHeight="1" x14ac:dyDescent="0.25">
      <c r="A300" s="150" t="s">
        <v>451</v>
      </c>
      <c r="B300" s="150">
        <v>2022</v>
      </c>
      <c r="C300" s="177" t="s">
        <v>612</v>
      </c>
      <c r="D300" s="151" t="s">
        <v>3</v>
      </c>
      <c r="E300" s="152" t="s">
        <v>52</v>
      </c>
      <c r="F300" s="152" t="s">
        <v>375</v>
      </c>
      <c r="G300" s="151" t="s">
        <v>38</v>
      </c>
      <c r="H300" s="151">
        <v>4</v>
      </c>
      <c r="I300" s="43" t="s">
        <v>491</v>
      </c>
      <c r="J300" s="151" t="s">
        <v>39</v>
      </c>
      <c r="K300" s="180" t="s">
        <v>696</v>
      </c>
      <c r="L300" s="157">
        <v>2614.5</v>
      </c>
      <c r="M300" s="155" t="s">
        <v>60</v>
      </c>
      <c r="N300" s="140" t="s">
        <v>38</v>
      </c>
      <c r="O300" s="178">
        <v>44874</v>
      </c>
    </row>
    <row r="301" spans="1:15" ht="35.85" customHeight="1" x14ac:dyDescent="0.25">
      <c r="A301" s="6" t="s">
        <v>451</v>
      </c>
      <c r="B301" s="6">
        <v>2022</v>
      </c>
      <c r="C301" s="16" t="s">
        <v>633</v>
      </c>
      <c r="D301" s="2" t="s">
        <v>3</v>
      </c>
      <c r="E301" s="5" t="s">
        <v>393</v>
      </c>
      <c r="F301" s="5" t="s">
        <v>392</v>
      </c>
      <c r="G301" s="2" t="s">
        <v>38</v>
      </c>
      <c r="H301" s="2" t="s">
        <v>38</v>
      </c>
      <c r="I301" s="43" t="s">
        <v>491</v>
      </c>
      <c r="J301" s="2" t="s">
        <v>39</v>
      </c>
      <c r="K301" s="161" t="s">
        <v>697</v>
      </c>
      <c r="L301" s="10">
        <v>581</v>
      </c>
      <c r="M301" s="39" t="s">
        <v>60</v>
      </c>
      <c r="N301" s="36" t="s">
        <v>38</v>
      </c>
      <c r="O301" s="160">
        <v>44876</v>
      </c>
    </row>
    <row r="302" spans="1:15" ht="35.85" customHeight="1" x14ac:dyDescent="0.25">
      <c r="A302" s="6" t="s">
        <v>451</v>
      </c>
      <c r="B302" s="6">
        <v>2022</v>
      </c>
      <c r="C302" s="16" t="s">
        <v>644</v>
      </c>
      <c r="D302" s="2" t="s">
        <v>159</v>
      </c>
      <c r="E302" s="5" t="s">
        <v>4</v>
      </c>
      <c r="F302" s="5" t="s">
        <v>69</v>
      </c>
      <c r="G302" s="2" t="s">
        <v>38</v>
      </c>
      <c r="H302" s="2" t="s">
        <v>38</v>
      </c>
      <c r="I302" s="43" t="s">
        <v>491</v>
      </c>
      <c r="J302" s="2" t="s">
        <v>234</v>
      </c>
      <c r="K302" s="161" t="s">
        <v>702</v>
      </c>
      <c r="L302" s="10">
        <v>5450</v>
      </c>
      <c r="M302" s="39" t="s">
        <v>60</v>
      </c>
      <c r="N302" s="36" t="s">
        <v>743</v>
      </c>
      <c r="O302" s="160">
        <v>44879</v>
      </c>
    </row>
    <row r="303" spans="1:15" ht="35.85" customHeight="1" x14ac:dyDescent="0.25">
      <c r="A303" s="6" t="s">
        <v>451</v>
      </c>
      <c r="B303" s="6">
        <v>2022</v>
      </c>
      <c r="C303" s="16" t="s">
        <v>703</v>
      </c>
      <c r="D303" s="2" t="s">
        <v>55</v>
      </c>
      <c r="E303" s="5" t="s">
        <v>52</v>
      </c>
      <c r="F303" s="5" t="s">
        <v>53</v>
      </c>
      <c r="G303" s="2" t="s">
        <v>38</v>
      </c>
      <c r="H303" s="2">
        <v>4</v>
      </c>
      <c r="I303" s="2" t="s">
        <v>38</v>
      </c>
      <c r="J303" s="2" t="s">
        <v>39</v>
      </c>
      <c r="K303" s="17" t="s">
        <v>56</v>
      </c>
      <c r="L303" s="10">
        <v>4800</v>
      </c>
      <c r="M303" s="39" t="s">
        <v>60</v>
      </c>
      <c r="N303" s="36" t="s">
        <v>650</v>
      </c>
      <c r="O303" s="160">
        <v>44879</v>
      </c>
    </row>
    <row r="304" spans="1:15" ht="33.75" customHeight="1" x14ac:dyDescent="0.25">
      <c r="A304" s="6" t="s">
        <v>451</v>
      </c>
      <c r="B304" s="6">
        <v>2022</v>
      </c>
      <c r="C304" s="217" t="s">
        <v>745</v>
      </c>
      <c r="D304" s="2" t="s">
        <v>179</v>
      </c>
      <c r="E304" s="5" t="s">
        <v>25</v>
      </c>
      <c r="F304" s="5" t="s">
        <v>177</v>
      </c>
      <c r="G304" s="5" t="s">
        <v>178</v>
      </c>
      <c r="H304" s="2" t="s">
        <v>38</v>
      </c>
      <c r="I304" s="2" t="s">
        <v>38</v>
      </c>
      <c r="J304" s="2" t="s">
        <v>802</v>
      </c>
      <c r="K304" s="17" t="s">
        <v>744</v>
      </c>
      <c r="L304" s="10">
        <v>3333</v>
      </c>
      <c r="M304" s="39" t="s">
        <v>0</v>
      </c>
      <c r="N304" s="36" t="s">
        <v>746</v>
      </c>
      <c r="O304" s="160">
        <v>44879</v>
      </c>
    </row>
    <row r="305" spans="1:15" ht="35.85" customHeight="1" x14ac:dyDescent="0.25">
      <c r="A305" s="6" t="s">
        <v>451</v>
      </c>
      <c r="B305" s="6">
        <v>2022</v>
      </c>
      <c r="C305" s="16" t="s">
        <v>704</v>
      </c>
      <c r="D305" s="2" t="s">
        <v>179</v>
      </c>
      <c r="E305" s="5" t="s">
        <v>25</v>
      </c>
      <c r="F305" s="5" t="s">
        <v>177</v>
      </c>
      <c r="G305" s="5" t="s">
        <v>178</v>
      </c>
      <c r="H305" s="2" t="s">
        <v>38</v>
      </c>
      <c r="I305" s="2" t="s">
        <v>38</v>
      </c>
      <c r="J305" s="2" t="s">
        <v>39</v>
      </c>
      <c r="K305" s="17" t="s">
        <v>648</v>
      </c>
      <c r="L305" s="10">
        <v>3300.99</v>
      </c>
      <c r="M305" s="39" t="s">
        <v>0</v>
      </c>
      <c r="N305" s="36" t="s">
        <v>649</v>
      </c>
      <c r="O305" s="160">
        <v>44879</v>
      </c>
    </row>
    <row r="306" spans="1:15" ht="35.85" customHeight="1" x14ac:dyDescent="0.25">
      <c r="A306" s="6" t="s">
        <v>451</v>
      </c>
      <c r="B306" s="6">
        <v>2022</v>
      </c>
      <c r="C306" s="16" t="s">
        <v>705</v>
      </c>
      <c r="D306" s="3" t="s">
        <v>209</v>
      </c>
      <c r="E306" s="5" t="s">
        <v>25</v>
      </c>
      <c r="F306" s="5" t="s">
        <v>26</v>
      </c>
      <c r="G306" s="5" t="s">
        <v>50</v>
      </c>
      <c r="H306" s="2" t="s">
        <v>38</v>
      </c>
      <c r="I306" s="2" t="s">
        <v>38</v>
      </c>
      <c r="J306" s="2" t="s">
        <v>39</v>
      </c>
      <c r="K306" s="8" t="s">
        <v>48</v>
      </c>
      <c r="L306" s="10">
        <v>1100</v>
      </c>
      <c r="M306" s="39" t="s">
        <v>60</v>
      </c>
      <c r="N306" s="36" t="s">
        <v>647</v>
      </c>
      <c r="O306" s="160">
        <v>44881</v>
      </c>
    </row>
    <row r="307" spans="1:15" ht="43.5" customHeight="1" x14ac:dyDescent="0.25">
      <c r="A307" s="6" t="s">
        <v>451</v>
      </c>
      <c r="B307" s="6">
        <v>2022</v>
      </c>
      <c r="C307" s="16" t="s">
        <v>651</v>
      </c>
      <c r="D307" s="3" t="s">
        <v>205</v>
      </c>
      <c r="E307" s="5" t="s">
        <v>25</v>
      </c>
      <c r="F307" s="5" t="s">
        <v>26</v>
      </c>
      <c r="G307" s="5" t="s">
        <v>71</v>
      </c>
      <c r="H307" s="2" t="s">
        <v>38</v>
      </c>
      <c r="I307" s="2" t="s">
        <v>38</v>
      </c>
      <c r="J307" s="2" t="s">
        <v>39</v>
      </c>
      <c r="K307" s="17" t="s">
        <v>75</v>
      </c>
      <c r="L307" s="10">
        <v>375.9</v>
      </c>
      <c r="M307" s="39" t="s">
        <v>0</v>
      </c>
      <c r="N307" s="36" t="s">
        <v>38</v>
      </c>
      <c r="O307" s="160">
        <v>44881</v>
      </c>
    </row>
    <row r="308" spans="1:15" ht="35.85" customHeight="1" x14ac:dyDescent="0.25">
      <c r="A308" s="6" t="s">
        <v>451</v>
      </c>
      <c r="B308" s="6">
        <v>2022</v>
      </c>
      <c r="C308" s="16" t="s">
        <v>635</v>
      </c>
      <c r="D308" s="3" t="s">
        <v>583</v>
      </c>
      <c r="E308" s="5" t="s">
        <v>373</v>
      </c>
      <c r="F308" s="5" t="s">
        <v>372</v>
      </c>
      <c r="G308" s="2" t="s">
        <v>38</v>
      </c>
      <c r="H308" s="2">
        <v>5</v>
      </c>
      <c r="I308" s="2" t="s">
        <v>38</v>
      </c>
      <c r="J308" s="2" t="s">
        <v>39</v>
      </c>
      <c r="K308" s="161" t="s">
        <v>637</v>
      </c>
      <c r="L308" s="10">
        <v>17.010000000000002</v>
      </c>
      <c r="M308" s="39" t="s">
        <v>63</v>
      </c>
      <c r="N308" s="36" t="s">
        <v>38</v>
      </c>
      <c r="O308" s="160">
        <v>44883</v>
      </c>
    </row>
    <row r="309" spans="1:15" ht="35.85" customHeight="1" x14ac:dyDescent="0.25">
      <c r="A309" s="6" t="s">
        <v>451</v>
      </c>
      <c r="B309" s="6">
        <v>2022</v>
      </c>
      <c r="C309" s="16" t="s">
        <v>635</v>
      </c>
      <c r="D309" s="3" t="s">
        <v>583</v>
      </c>
      <c r="E309" s="5" t="s">
        <v>373</v>
      </c>
      <c r="F309" s="5" t="s">
        <v>372</v>
      </c>
      <c r="G309" s="2" t="s">
        <v>38</v>
      </c>
      <c r="H309" s="2">
        <v>5</v>
      </c>
      <c r="I309" s="2" t="s">
        <v>38</v>
      </c>
      <c r="J309" s="2" t="s">
        <v>39</v>
      </c>
      <c r="K309" s="161" t="s">
        <v>607</v>
      </c>
      <c r="L309" s="10">
        <v>1460.94</v>
      </c>
      <c r="M309" s="39" t="s">
        <v>63</v>
      </c>
      <c r="N309" s="36" t="s">
        <v>38</v>
      </c>
      <c r="O309" s="160">
        <v>44886</v>
      </c>
    </row>
    <row r="310" spans="1:15" ht="35.85" customHeight="1" x14ac:dyDescent="0.25">
      <c r="A310" s="6" t="s">
        <v>451</v>
      </c>
      <c r="B310" s="6">
        <v>2022</v>
      </c>
      <c r="C310" s="16" t="s">
        <v>706</v>
      </c>
      <c r="D310" s="2" t="s">
        <v>66</v>
      </c>
      <c r="E310" s="5" t="s">
        <v>25</v>
      </c>
      <c r="F310" s="5" t="s">
        <v>65</v>
      </c>
      <c r="G310" s="5" t="s">
        <v>64</v>
      </c>
      <c r="H310" s="2" t="s">
        <v>38</v>
      </c>
      <c r="I310" s="2" t="s">
        <v>38</v>
      </c>
      <c r="J310" s="2" t="s">
        <v>39</v>
      </c>
      <c r="K310" s="17" t="s">
        <v>657</v>
      </c>
      <c r="L310" s="10">
        <v>22.43</v>
      </c>
      <c r="M310" s="39" t="s">
        <v>63</v>
      </c>
      <c r="N310" s="36" t="s">
        <v>608</v>
      </c>
      <c r="O310" s="160">
        <v>44886</v>
      </c>
    </row>
    <row r="311" spans="1:15" ht="35.85" customHeight="1" x14ac:dyDescent="0.25">
      <c r="A311" s="6" t="s">
        <v>451</v>
      </c>
      <c r="B311" s="6">
        <v>2022</v>
      </c>
      <c r="C311" s="16" t="s">
        <v>635</v>
      </c>
      <c r="D311" s="3" t="s">
        <v>583</v>
      </c>
      <c r="E311" s="5" t="s">
        <v>373</v>
      </c>
      <c r="F311" s="5" t="s">
        <v>372</v>
      </c>
      <c r="G311" s="2" t="s">
        <v>38</v>
      </c>
      <c r="H311" s="2">
        <v>5</v>
      </c>
      <c r="I311" s="2" t="s">
        <v>38</v>
      </c>
      <c r="J311" s="2" t="s">
        <v>39</v>
      </c>
      <c r="K311" s="161" t="s">
        <v>638</v>
      </c>
      <c r="L311" s="10">
        <v>157.34</v>
      </c>
      <c r="M311" s="39" t="s">
        <v>63</v>
      </c>
      <c r="N311" s="36" t="s">
        <v>38</v>
      </c>
      <c r="O311" s="160">
        <v>44886</v>
      </c>
    </row>
    <row r="312" spans="1:15" ht="35.85" customHeight="1" x14ac:dyDescent="0.25">
      <c r="A312" s="6" t="s">
        <v>451</v>
      </c>
      <c r="B312" s="6">
        <v>2022</v>
      </c>
      <c r="C312" s="16" t="s">
        <v>706</v>
      </c>
      <c r="D312" s="2" t="s">
        <v>66</v>
      </c>
      <c r="E312" s="5" t="s">
        <v>25</v>
      </c>
      <c r="F312" s="5" t="s">
        <v>65</v>
      </c>
      <c r="G312" s="5" t="s">
        <v>64</v>
      </c>
      <c r="H312" s="2" t="s">
        <v>38</v>
      </c>
      <c r="I312" s="2" t="s">
        <v>38</v>
      </c>
      <c r="J312" s="2" t="s">
        <v>39</v>
      </c>
      <c r="K312" s="17" t="s">
        <v>658</v>
      </c>
      <c r="L312" s="10">
        <v>69.53</v>
      </c>
      <c r="M312" s="39" t="s">
        <v>63</v>
      </c>
      <c r="N312" s="36" t="s">
        <v>608</v>
      </c>
      <c r="O312" s="160">
        <v>44886</v>
      </c>
    </row>
    <row r="313" spans="1:15" s="57" customFormat="1" ht="60" customHeight="1" x14ac:dyDescent="0.25">
      <c r="A313" s="150" t="s">
        <v>451</v>
      </c>
      <c r="B313" s="150">
        <v>2022</v>
      </c>
      <c r="C313" s="177" t="s">
        <v>633</v>
      </c>
      <c r="D313" s="151" t="s">
        <v>32</v>
      </c>
      <c r="E313" s="152" t="s">
        <v>393</v>
      </c>
      <c r="F313" s="152" t="s">
        <v>391</v>
      </c>
      <c r="G313" s="151" t="s">
        <v>38</v>
      </c>
      <c r="H313" s="151" t="s">
        <v>38</v>
      </c>
      <c r="I313" s="43" t="s">
        <v>491</v>
      </c>
      <c r="J313" s="151" t="s">
        <v>39</v>
      </c>
      <c r="K313" s="180" t="s">
        <v>667</v>
      </c>
      <c r="L313" s="168">
        <f>3010.56</f>
        <v>3010.56</v>
      </c>
      <c r="M313" s="155" t="s">
        <v>0</v>
      </c>
      <c r="N313" s="140" t="s">
        <v>666</v>
      </c>
      <c r="O313" s="178">
        <v>44886</v>
      </c>
    </row>
    <row r="314" spans="1:15" s="154" customFormat="1" ht="62.25" customHeight="1" x14ac:dyDescent="0.25">
      <c r="A314" s="150" t="s">
        <v>451</v>
      </c>
      <c r="B314" s="150">
        <v>2022</v>
      </c>
      <c r="C314" s="177" t="s">
        <v>633</v>
      </c>
      <c r="D314" s="151" t="s">
        <v>32</v>
      </c>
      <c r="E314" s="152" t="s">
        <v>36</v>
      </c>
      <c r="F314" s="152" t="s">
        <v>37</v>
      </c>
      <c r="G314" s="151" t="s">
        <v>38</v>
      </c>
      <c r="H314" s="151">
        <v>2</v>
      </c>
      <c r="I314" s="152" t="s">
        <v>778</v>
      </c>
      <c r="J314" s="151" t="s">
        <v>39</v>
      </c>
      <c r="K314" s="180" t="s">
        <v>664</v>
      </c>
      <c r="L314" s="168">
        <v>2275.42</v>
      </c>
      <c r="M314" s="155" t="s">
        <v>0</v>
      </c>
      <c r="N314" s="140" t="s">
        <v>663</v>
      </c>
      <c r="O314" s="178">
        <v>44886</v>
      </c>
    </row>
    <row r="315" spans="1:15" s="154" customFormat="1" ht="78.75" customHeight="1" x14ac:dyDescent="0.25">
      <c r="A315" s="150" t="s">
        <v>451</v>
      </c>
      <c r="B315" s="150">
        <v>2022</v>
      </c>
      <c r="C315" s="177" t="s">
        <v>633</v>
      </c>
      <c r="D315" s="151" t="s">
        <v>32</v>
      </c>
      <c r="E315" s="152" t="s">
        <v>36</v>
      </c>
      <c r="F315" s="152" t="s">
        <v>37</v>
      </c>
      <c r="G315" s="151" t="s">
        <v>38</v>
      </c>
      <c r="H315" s="151">
        <v>2</v>
      </c>
      <c r="I315" s="152" t="s">
        <v>721</v>
      </c>
      <c r="J315" s="151" t="s">
        <v>39</v>
      </c>
      <c r="K315" s="180" t="s">
        <v>712</v>
      </c>
      <c r="L315" s="168">
        <f>960.11</f>
        <v>960.11</v>
      </c>
      <c r="M315" s="155" t="s">
        <v>0</v>
      </c>
      <c r="N315" s="140" t="s">
        <v>665</v>
      </c>
      <c r="O315" s="178">
        <v>44886</v>
      </c>
    </row>
    <row r="316" spans="1:15" s="154" customFormat="1" ht="57" customHeight="1" x14ac:dyDescent="0.25">
      <c r="A316" s="150" t="s">
        <v>451</v>
      </c>
      <c r="B316" s="150">
        <v>2022</v>
      </c>
      <c r="C316" s="177" t="s">
        <v>633</v>
      </c>
      <c r="D316" s="151" t="s">
        <v>32</v>
      </c>
      <c r="E316" s="152" t="s">
        <v>36</v>
      </c>
      <c r="F316" s="152" t="s">
        <v>37</v>
      </c>
      <c r="G316" s="151" t="s">
        <v>38</v>
      </c>
      <c r="H316" s="151">
        <v>2</v>
      </c>
      <c r="I316" s="152" t="s">
        <v>721</v>
      </c>
      <c r="J316" s="151" t="s">
        <v>39</v>
      </c>
      <c r="K316" s="180" t="s">
        <v>668</v>
      </c>
      <c r="L316" s="168">
        <f>1014.34+737.87</f>
        <v>1752.21</v>
      </c>
      <c r="M316" s="155" t="s">
        <v>0</v>
      </c>
      <c r="N316" s="140" t="s">
        <v>665</v>
      </c>
      <c r="O316" s="178">
        <v>44886</v>
      </c>
    </row>
    <row r="317" spans="1:15" s="154" customFormat="1" ht="35.85" customHeight="1" x14ac:dyDescent="0.25">
      <c r="A317" s="150" t="s">
        <v>451</v>
      </c>
      <c r="B317" s="150">
        <v>2022</v>
      </c>
      <c r="C317" s="177" t="s">
        <v>633</v>
      </c>
      <c r="D317" s="151" t="s">
        <v>32</v>
      </c>
      <c r="E317" s="152" t="s">
        <v>36</v>
      </c>
      <c r="F317" s="152" t="s">
        <v>37</v>
      </c>
      <c r="G317" s="151" t="s">
        <v>38</v>
      </c>
      <c r="H317" s="151">
        <v>2</v>
      </c>
      <c r="I317" s="152" t="s">
        <v>722</v>
      </c>
      <c r="J317" s="151" t="s">
        <v>39</v>
      </c>
      <c r="K317" s="180" t="s">
        <v>669</v>
      </c>
      <c r="L317" s="168">
        <f>1102.63+1016.34</f>
        <v>2118.9700000000003</v>
      </c>
      <c r="M317" s="155" t="s">
        <v>0</v>
      </c>
      <c r="N317" s="140" t="s">
        <v>665</v>
      </c>
      <c r="O317" s="178">
        <v>44886</v>
      </c>
    </row>
    <row r="318" spans="1:15" s="154" customFormat="1" ht="35.85" customHeight="1" x14ac:dyDescent="0.25">
      <c r="A318" s="150" t="s">
        <v>451</v>
      </c>
      <c r="B318" s="150">
        <v>2022</v>
      </c>
      <c r="C318" s="177" t="s">
        <v>633</v>
      </c>
      <c r="D318" s="151" t="s">
        <v>32</v>
      </c>
      <c r="E318" s="152" t="s">
        <v>4</v>
      </c>
      <c r="F318" s="151" t="s">
        <v>396</v>
      </c>
      <c r="G318" s="151" t="s">
        <v>38</v>
      </c>
      <c r="H318" s="151" t="s">
        <v>38</v>
      </c>
      <c r="I318" s="43" t="s">
        <v>491</v>
      </c>
      <c r="J318" s="151" t="s">
        <v>39</v>
      </c>
      <c r="K318" s="180" t="s">
        <v>670</v>
      </c>
      <c r="L318" s="168">
        <f>1674.67</f>
        <v>1674.67</v>
      </c>
      <c r="M318" s="155" t="s">
        <v>0</v>
      </c>
      <c r="N318" s="140" t="s">
        <v>665</v>
      </c>
      <c r="O318" s="178">
        <v>44886</v>
      </c>
    </row>
    <row r="319" spans="1:15" s="154" customFormat="1" ht="35.85" customHeight="1" x14ac:dyDescent="0.25">
      <c r="A319" s="150" t="s">
        <v>451</v>
      </c>
      <c r="B319" s="150">
        <v>2022</v>
      </c>
      <c r="C319" s="177" t="s">
        <v>633</v>
      </c>
      <c r="D319" s="151" t="s">
        <v>32</v>
      </c>
      <c r="E319" s="152" t="s">
        <v>4</v>
      </c>
      <c r="F319" s="151" t="s">
        <v>396</v>
      </c>
      <c r="G319" s="151" t="s">
        <v>38</v>
      </c>
      <c r="H319" s="151" t="s">
        <v>38</v>
      </c>
      <c r="I319" s="43" t="s">
        <v>491</v>
      </c>
      <c r="J319" s="151" t="s">
        <v>39</v>
      </c>
      <c r="K319" s="180" t="s">
        <v>671</v>
      </c>
      <c r="L319" s="168">
        <v>1563.65</v>
      </c>
      <c r="M319" s="155" t="s">
        <v>0</v>
      </c>
      <c r="N319" s="140" t="s">
        <v>672</v>
      </c>
      <c r="O319" s="178">
        <v>44886</v>
      </c>
    </row>
    <row r="320" spans="1:15" s="154" customFormat="1" ht="35.85" customHeight="1" x14ac:dyDescent="0.25">
      <c r="A320" s="150" t="s">
        <v>451</v>
      </c>
      <c r="B320" s="150">
        <v>2022</v>
      </c>
      <c r="C320" s="177" t="s">
        <v>612</v>
      </c>
      <c r="D320" s="151" t="s">
        <v>32</v>
      </c>
      <c r="E320" s="152" t="s">
        <v>4</v>
      </c>
      <c r="F320" s="151" t="s">
        <v>396</v>
      </c>
      <c r="G320" s="151" t="s">
        <v>38</v>
      </c>
      <c r="H320" s="151" t="s">
        <v>38</v>
      </c>
      <c r="I320" s="43" t="s">
        <v>491</v>
      </c>
      <c r="J320" s="151" t="s">
        <v>39</v>
      </c>
      <c r="K320" s="180" t="s">
        <v>674</v>
      </c>
      <c r="L320" s="168">
        <v>90</v>
      </c>
      <c r="M320" s="155" t="s">
        <v>0</v>
      </c>
      <c r="N320" s="140" t="s">
        <v>673</v>
      </c>
      <c r="O320" s="178">
        <v>44886</v>
      </c>
    </row>
    <row r="321" spans="1:15" ht="44.25" customHeight="1" x14ac:dyDescent="0.25">
      <c r="A321" s="6" t="s">
        <v>451</v>
      </c>
      <c r="B321" s="6">
        <v>2022</v>
      </c>
      <c r="C321" s="179" t="s">
        <v>612</v>
      </c>
      <c r="D321" s="2" t="s">
        <v>483</v>
      </c>
      <c r="E321" s="5" t="s">
        <v>4</v>
      </c>
      <c r="F321" s="5" t="s">
        <v>69</v>
      </c>
      <c r="G321" s="2" t="s">
        <v>38</v>
      </c>
      <c r="H321" s="2" t="s">
        <v>38</v>
      </c>
      <c r="I321" s="139" t="s">
        <v>491</v>
      </c>
      <c r="J321" s="2" t="s">
        <v>234</v>
      </c>
      <c r="K321" s="161" t="s">
        <v>699</v>
      </c>
      <c r="L321" s="10">
        <v>11016</v>
      </c>
      <c r="M321" s="39" t="s">
        <v>232</v>
      </c>
      <c r="N321" s="36" t="s">
        <v>639</v>
      </c>
      <c r="O321" s="160">
        <v>44886</v>
      </c>
    </row>
    <row r="322" spans="1:15" ht="35.85" customHeight="1" x14ac:dyDescent="0.25">
      <c r="A322" s="6" t="s">
        <v>451</v>
      </c>
      <c r="B322" s="6">
        <v>2022</v>
      </c>
      <c r="C322" s="16" t="s">
        <v>706</v>
      </c>
      <c r="D322" s="3" t="s">
        <v>206</v>
      </c>
      <c r="E322" s="5" t="s">
        <v>25</v>
      </c>
      <c r="F322" s="5" t="s">
        <v>65</v>
      </c>
      <c r="G322" s="5" t="s">
        <v>64</v>
      </c>
      <c r="H322" s="2" t="s">
        <v>38</v>
      </c>
      <c r="I322" s="2" t="s">
        <v>38</v>
      </c>
      <c r="J322" s="2" t="s">
        <v>39</v>
      </c>
      <c r="K322" s="17" t="s">
        <v>786</v>
      </c>
      <c r="L322" s="10">
        <v>1403.51</v>
      </c>
      <c r="M322" s="39" t="s">
        <v>0</v>
      </c>
      <c r="N322" s="36" t="s">
        <v>659</v>
      </c>
      <c r="O322" s="160">
        <v>44886</v>
      </c>
    </row>
    <row r="323" spans="1:15" ht="35.85" customHeight="1" x14ac:dyDescent="0.25">
      <c r="A323" s="6" t="s">
        <v>451</v>
      </c>
      <c r="B323" s="6">
        <v>2022</v>
      </c>
      <c r="C323" s="16" t="s">
        <v>39</v>
      </c>
      <c r="D323" s="2" t="s">
        <v>62</v>
      </c>
      <c r="E323" s="2" t="s">
        <v>38</v>
      </c>
      <c r="F323" s="2" t="s">
        <v>38</v>
      </c>
      <c r="G323" s="2" t="s">
        <v>38</v>
      </c>
      <c r="H323" s="2" t="s">
        <v>38</v>
      </c>
      <c r="I323" s="2" t="s">
        <v>38</v>
      </c>
      <c r="J323" s="2" t="s">
        <v>444</v>
      </c>
      <c r="K323" s="8" t="s">
        <v>61</v>
      </c>
      <c r="L323" s="10">
        <v>140</v>
      </c>
      <c r="M323" s="39" t="s">
        <v>59</v>
      </c>
      <c r="N323" s="36" t="s">
        <v>38</v>
      </c>
      <c r="O323" s="160">
        <v>44886</v>
      </c>
    </row>
    <row r="324" spans="1:15" ht="35.85" customHeight="1" x14ac:dyDescent="0.25">
      <c r="A324" s="6" t="s">
        <v>451</v>
      </c>
      <c r="B324" s="6">
        <v>2022</v>
      </c>
      <c r="C324" s="16" t="s">
        <v>39</v>
      </c>
      <c r="D324" s="2" t="s">
        <v>62</v>
      </c>
      <c r="E324" s="2" t="s">
        <v>38</v>
      </c>
      <c r="F324" s="2" t="s">
        <v>38</v>
      </c>
      <c r="G324" s="2" t="s">
        <v>38</v>
      </c>
      <c r="H324" s="2" t="s">
        <v>38</v>
      </c>
      <c r="I324" s="2" t="s">
        <v>38</v>
      </c>
      <c r="J324" s="2" t="s">
        <v>444</v>
      </c>
      <c r="K324" s="8" t="s">
        <v>61</v>
      </c>
      <c r="L324" s="10">
        <v>140</v>
      </c>
      <c r="M324" s="39" t="s">
        <v>59</v>
      </c>
      <c r="N324" s="36" t="s">
        <v>38</v>
      </c>
      <c r="O324" s="160">
        <v>44886</v>
      </c>
    </row>
    <row r="325" spans="1:15" ht="35.85" customHeight="1" x14ac:dyDescent="0.25">
      <c r="A325" s="6" t="s">
        <v>451</v>
      </c>
      <c r="B325" s="6">
        <v>2022</v>
      </c>
      <c r="C325" s="16" t="s">
        <v>39</v>
      </c>
      <c r="D325" s="2" t="s">
        <v>62</v>
      </c>
      <c r="E325" s="2" t="s">
        <v>38</v>
      </c>
      <c r="F325" s="2" t="s">
        <v>38</v>
      </c>
      <c r="G325" s="2" t="s">
        <v>38</v>
      </c>
      <c r="H325" s="2" t="s">
        <v>38</v>
      </c>
      <c r="I325" s="2" t="s">
        <v>38</v>
      </c>
      <c r="J325" s="2" t="s">
        <v>444</v>
      </c>
      <c r="K325" s="8" t="s">
        <v>61</v>
      </c>
      <c r="L325" s="10">
        <v>140</v>
      </c>
      <c r="M325" s="39" t="s">
        <v>59</v>
      </c>
      <c r="N325" s="36" t="s">
        <v>38</v>
      </c>
      <c r="O325" s="160">
        <v>44886</v>
      </c>
    </row>
    <row r="326" spans="1:15" ht="35.85" customHeight="1" x14ac:dyDescent="0.25">
      <c r="A326" s="6" t="s">
        <v>451</v>
      </c>
      <c r="B326" s="6">
        <v>2022</v>
      </c>
      <c r="C326" s="16" t="s">
        <v>633</v>
      </c>
      <c r="D326" s="2" t="s">
        <v>3</v>
      </c>
      <c r="E326" s="5" t="s">
        <v>36</v>
      </c>
      <c r="F326" s="5" t="s">
        <v>40</v>
      </c>
      <c r="G326" s="2" t="s">
        <v>38</v>
      </c>
      <c r="H326" s="2">
        <v>2</v>
      </c>
      <c r="I326" s="5" t="s">
        <v>660</v>
      </c>
      <c r="J326" s="2" t="s">
        <v>39</v>
      </c>
      <c r="K326" s="161" t="s">
        <v>675</v>
      </c>
      <c r="L326" s="10">
        <v>871.5</v>
      </c>
      <c r="M326" s="39" t="s">
        <v>60</v>
      </c>
      <c r="N326" s="36" t="s">
        <v>38</v>
      </c>
      <c r="O326" s="160">
        <v>44888</v>
      </c>
    </row>
    <row r="327" spans="1:15" ht="35.85" customHeight="1" x14ac:dyDescent="0.25">
      <c r="A327" s="6" t="s">
        <v>451</v>
      </c>
      <c r="B327" s="6">
        <v>2022</v>
      </c>
      <c r="C327" s="16" t="s">
        <v>644</v>
      </c>
      <c r="D327" s="2" t="s">
        <v>700</v>
      </c>
      <c r="E327" s="5" t="s">
        <v>4</v>
      </c>
      <c r="F327" s="5" t="s">
        <v>69</v>
      </c>
      <c r="G327" s="2" t="s">
        <v>38</v>
      </c>
      <c r="H327" s="2" t="s">
        <v>38</v>
      </c>
      <c r="I327" s="139" t="s">
        <v>491</v>
      </c>
      <c r="J327" s="2" t="s">
        <v>234</v>
      </c>
      <c r="K327" s="161" t="s">
        <v>709</v>
      </c>
      <c r="L327" s="10">
        <v>9240</v>
      </c>
      <c r="M327" s="39" t="s">
        <v>0</v>
      </c>
      <c r="N327" s="36" t="s">
        <v>708</v>
      </c>
      <c r="O327" s="160">
        <v>44888</v>
      </c>
    </row>
    <row r="328" spans="1:15" ht="70.5" customHeight="1" x14ac:dyDescent="0.25">
      <c r="A328" s="6" t="s">
        <v>451</v>
      </c>
      <c r="B328" s="6">
        <v>2022</v>
      </c>
      <c r="C328" s="16" t="s">
        <v>633</v>
      </c>
      <c r="D328" s="2" t="s">
        <v>3</v>
      </c>
      <c r="E328" s="5" t="s">
        <v>36</v>
      </c>
      <c r="F328" s="5" t="s">
        <v>40</v>
      </c>
      <c r="G328" s="2" t="s">
        <v>38</v>
      </c>
      <c r="H328" s="2">
        <v>2</v>
      </c>
      <c r="I328" s="5" t="s">
        <v>795</v>
      </c>
      <c r="J328" s="2" t="s">
        <v>39</v>
      </c>
      <c r="K328" s="161" t="s">
        <v>710</v>
      </c>
      <c r="L328" s="10">
        <v>1743</v>
      </c>
      <c r="M328" s="39" t="s">
        <v>60</v>
      </c>
      <c r="N328" s="36" t="s">
        <v>38</v>
      </c>
      <c r="O328" s="160">
        <v>44889</v>
      </c>
    </row>
    <row r="329" spans="1:15" ht="35.85" customHeight="1" x14ac:dyDescent="0.25">
      <c r="A329" s="6" t="s">
        <v>451</v>
      </c>
      <c r="B329" s="6">
        <v>2022</v>
      </c>
      <c r="C329" s="16" t="s">
        <v>633</v>
      </c>
      <c r="D329" s="2" t="s">
        <v>3</v>
      </c>
      <c r="E329" s="5" t="s">
        <v>36</v>
      </c>
      <c r="F329" s="5" t="s">
        <v>40</v>
      </c>
      <c r="G329" s="2" t="s">
        <v>38</v>
      </c>
      <c r="H329" s="2">
        <v>2</v>
      </c>
      <c r="I329" s="3" t="s">
        <v>721</v>
      </c>
      <c r="J329" s="2" t="s">
        <v>39</v>
      </c>
      <c r="K329" s="161" t="s">
        <v>676</v>
      </c>
      <c r="L329" s="10">
        <v>1162</v>
      </c>
      <c r="M329" s="39" t="s">
        <v>60</v>
      </c>
      <c r="N329" s="36" t="s">
        <v>38</v>
      </c>
      <c r="O329" s="160">
        <v>44889</v>
      </c>
    </row>
    <row r="330" spans="1:15" ht="48" customHeight="1" x14ac:dyDescent="0.25">
      <c r="A330" s="6" t="s">
        <v>451</v>
      </c>
      <c r="B330" s="6">
        <v>2022</v>
      </c>
      <c r="C330" s="16" t="s">
        <v>633</v>
      </c>
      <c r="D330" s="2" t="s">
        <v>3</v>
      </c>
      <c r="E330" s="5" t="s">
        <v>36</v>
      </c>
      <c r="F330" s="5" t="s">
        <v>40</v>
      </c>
      <c r="G330" s="2" t="s">
        <v>38</v>
      </c>
      <c r="H330" s="2">
        <v>2</v>
      </c>
      <c r="I330" s="2" t="s">
        <v>721</v>
      </c>
      <c r="J330" s="2" t="s">
        <v>39</v>
      </c>
      <c r="K330" s="161" t="s">
        <v>677</v>
      </c>
      <c r="L330" s="10">
        <v>2324</v>
      </c>
      <c r="M330" s="39" t="s">
        <v>60</v>
      </c>
      <c r="N330" s="36" t="s">
        <v>38</v>
      </c>
      <c r="O330" s="160">
        <v>44889</v>
      </c>
    </row>
    <row r="331" spans="1:15" ht="35.85" customHeight="1" x14ac:dyDescent="0.25">
      <c r="A331" s="6" t="s">
        <v>451</v>
      </c>
      <c r="B331" s="6">
        <v>2022</v>
      </c>
      <c r="C331" s="16" t="s">
        <v>633</v>
      </c>
      <c r="D331" s="2" t="s">
        <v>3</v>
      </c>
      <c r="E331" s="5" t="s">
        <v>36</v>
      </c>
      <c r="F331" s="5" t="s">
        <v>40</v>
      </c>
      <c r="G331" s="2" t="s">
        <v>38</v>
      </c>
      <c r="H331" s="2">
        <v>2</v>
      </c>
      <c r="I331" s="2" t="s">
        <v>721</v>
      </c>
      <c r="J331" s="2" t="s">
        <v>39</v>
      </c>
      <c r="K331" s="161" t="s">
        <v>678</v>
      </c>
      <c r="L331" s="10">
        <v>1330</v>
      </c>
      <c r="M331" s="39" t="s">
        <v>60</v>
      </c>
      <c r="N331" s="36" t="s">
        <v>38</v>
      </c>
      <c r="O331" s="160">
        <v>44889</v>
      </c>
    </row>
    <row r="332" spans="1:15" ht="35.85" customHeight="1" x14ac:dyDescent="0.25">
      <c r="A332" s="6" t="s">
        <v>451</v>
      </c>
      <c r="B332" s="6">
        <v>2022</v>
      </c>
      <c r="C332" s="16" t="s">
        <v>707</v>
      </c>
      <c r="D332" s="3" t="s">
        <v>115</v>
      </c>
      <c r="E332" s="5" t="s">
        <v>25</v>
      </c>
      <c r="F332" s="5" t="s">
        <v>34</v>
      </c>
      <c r="G332" s="5" t="s">
        <v>33</v>
      </c>
      <c r="H332" s="2" t="s">
        <v>38</v>
      </c>
      <c r="I332" s="2" t="s">
        <v>38</v>
      </c>
      <c r="J332" s="2" t="s">
        <v>39</v>
      </c>
      <c r="K332" s="17" t="s">
        <v>656</v>
      </c>
      <c r="L332" s="10">
        <v>218.35</v>
      </c>
      <c r="M332" s="39" t="s">
        <v>0</v>
      </c>
      <c r="N332" s="36" t="s">
        <v>652</v>
      </c>
      <c r="O332" s="160">
        <v>44889</v>
      </c>
    </row>
    <row r="333" spans="1:15" s="57" customFormat="1" ht="35.85" customHeight="1" x14ac:dyDescent="0.25">
      <c r="A333" s="48" t="s">
        <v>452</v>
      </c>
      <c r="B333" s="48">
        <v>2022</v>
      </c>
      <c r="C333" s="49" t="s">
        <v>724</v>
      </c>
      <c r="D333" s="60" t="s">
        <v>760</v>
      </c>
      <c r="E333" s="51" t="s">
        <v>419</v>
      </c>
      <c r="F333" s="51" t="s">
        <v>34</v>
      </c>
      <c r="G333" s="51" t="s">
        <v>407</v>
      </c>
      <c r="H333" s="50" t="s">
        <v>38</v>
      </c>
      <c r="I333" s="50" t="s">
        <v>38</v>
      </c>
      <c r="J333" s="50" t="s">
        <v>39</v>
      </c>
      <c r="K333" s="175" t="s">
        <v>725</v>
      </c>
      <c r="L333" s="53">
        <v>59.34</v>
      </c>
      <c r="M333" s="54" t="s">
        <v>60</v>
      </c>
      <c r="N333" s="129" t="s">
        <v>726</v>
      </c>
      <c r="O333" s="159">
        <v>44896</v>
      </c>
    </row>
    <row r="334" spans="1:15" ht="35.85" customHeight="1" x14ac:dyDescent="0.25">
      <c r="A334" s="6" t="s">
        <v>452</v>
      </c>
      <c r="B334" s="6">
        <v>2022</v>
      </c>
      <c r="C334" s="16" t="s">
        <v>727</v>
      </c>
      <c r="D334" s="3" t="s">
        <v>578</v>
      </c>
      <c r="E334" s="5" t="s">
        <v>373</v>
      </c>
      <c r="F334" s="5" t="s">
        <v>372</v>
      </c>
      <c r="G334" s="2" t="s">
        <v>38</v>
      </c>
      <c r="H334" s="2">
        <v>5</v>
      </c>
      <c r="I334" s="2" t="s">
        <v>38</v>
      </c>
      <c r="J334" s="2" t="s">
        <v>39</v>
      </c>
      <c r="K334" s="158" t="s">
        <v>741</v>
      </c>
      <c r="L334" s="10">
        <v>667</v>
      </c>
      <c r="M334" s="39" t="s">
        <v>60</v>
      </c>
      <c r="N334" s="36" t="s">
        <v>38</v>
      </c>
      <c r="O334" s="160">
        <v>44896</v>
      </c>
    </row>
    <row r="335" spans="1:15" ht="35.85" customHeight="1" x14ac:dyDescent="0.25">
      <c r="A335" s="6" t="s">
        <v>452</v>
      </c>
      <c r="B335" s="6">
        <v>2022</v>
      </c>
      <c r="C335" s="16" t="s">
        <v>39</v>
      </c>
      <c r="D335" s="2" t="s">
        <v>21</v>
      </c>
      <c r="E335" s="5" t="s">
        <v>25</v>
      </c>
      <c r="F335" s="5" t="s">
        <v>34</v>
      </c>
      <c r="G335" s="5" t="s">
        <v>33</v>
      </c>
      <c r="H335" s="2" t="s">
        <v>38</v>
      </c>
      <c r="I335" s="2" t="s">
        <v>38</v>
      </c>
      <c r="J335" s="2" t="s">
        <v>39</v>
      </c>
      <c r="K335" s="8" t="s">
        <v>35</v>
      </c>
      <c r="L335" s="10">
        <v>47.5</v>
      </c>
      <c r="M335" s="39" t="s">
        <v>59</v>
      </c>
      <c r="N335" s="36" t="s">
        <v>38</v>
      </c>
      <c r="O335" s="160">
        <v>44897</v>
      </c>
    </row>
    <row r="336" spans="1:15" ht="35.85" customHeight="1" x14ac:dyDescent="0.25">
      <c r="A336" s="6" t="s">
        <v>452</v>
      </c>
      <c r="B336" s="6">
        <v>2022</v>
      </c>
      <c r="C336" s="16" t="s">
        <v>39</v>
      </c>
      <c r="D336" s="2" t="s">
        <v>21</v>
      </c>
      <c r="E336" s="5" t="s">
        <v>25</v>
      </c>
      <c r="F336" s="5" t="s">
        <v>34</v>
      </c>
      <c r="G336" s="5" t="s">
        <v>33</v>
      </c>
      <c r="H336" s="2" t="s">
        <v>38</v>
      </c>
      <c r="I336" s="2" t="s">
        <v>38</v>
      </c>
      <c r="J336" s="2" t="s">
        <v>39</v>
      </c>
      <c r="K336" s="8" t="s">
        <v>82</v>
      </c>
      <c r="L336" s="10">
        <v>36.17</v>
      </c>
      <c r="M336" s="39" t="s">
        <v>59</v>
      </c>
      <c r="N336" s="36" t="s">
        <v>38</v>
      </c>
      <c r="O336" s="160">
        <v>44897</v>
      </c>
    </row>
    <row r="337" spans="1:15" ht="35.85" customHeight="1" x14ac:dyDescent="0.25">
      <c r="A337" s="6" t="s">
        <v>452</v>
      </c>
      <c r="B337" s="6">
        <v>2022</v>
      </c>
      <c r="C337" s="16" t="s">
        <v>729</v>
      </c>
      <c r="D337" s="3" t="s">
        <v>730</v>
      </c>
      <c r="E337" s="5" t="s">
        <v>367</v>
      </c>
      <c r="F337" s="5" t="s">
        <v>242</v>
      </c>
      <c r="G337" s="2" t="s">
        <v>38</v>
      </c>
      <c r="H337" s="2">
        <v>6</v>
      </c>
      <c r="I337" s="2" t="s">
        <v>38</v>
      </c>
      <c r="J337" s="2" t="s">
        <v>39</v>
      </c>
      <c r="K337" s="158" t="s">
        <v>492</v>
      </c>
      <c r="L337" s="10">
        <v>1500</v>
      </c>
      <c r="M337" s="39" t="s">
        <v>0</v>
      </c>
      <c r="N337" s="36" t="s">
        <v>728</v>
      </c>
      <c r="O337" s="160">
        <v>44900</v>
      </c>
    </row>
    <row r="338" spans="1:15" ht="35.85" customHeight="1" x14ac:dyDescent="0.25">
      <c r="A338" s="6" t="s">
        <v>452</v>
      </c>
      <c r="B338" s="6">
        <v>2022</v>
      </c>
      <c r="C338" s="16" t="s">
        <v>733</v>
      </c>
      <c r="D338" s="2" t="s">
        <v>179</v>
      </c>
      <c r="E338" s="5" t="s">
        <v>25</v>
      </c>
      <c r="F338" s="5" t="s">
        <v>177</v>
      </c>
      <c r="G338" s="5" t="s">
        <v>178</v>
      </c>
      <c r="H338" s="2" t="s">
        <v>38</v>
      </c>
      <c r="I338" s="2" t="s">
        <v>38</v>
      </c>
      <c r="J338" s="2" t="s">
        <v>39</v>
      </c>
      <c r="K338" s="17" t="s">
        <v>731</v>
      </c>
      <c r="L338" s="10">
        <v>3000</v>
      </c>
      <c r="M338" s="39" t="s">
        <v>0</v>
      </c>
      <c r="N338" s="36" t="s">
        <v>732</v>
      </c>
      <c r="O338" s="160">
        <v>44901</v>
      </c>
    </row>
    <row r="339" spans="1:15" ht="35.85" customHeight="1" x14ac:dyDescent="0.25">
      <c r="A339" s="6" t="s">
        <v>452</v>
      </c>
      <c r="B339" s="6">
        <v>2022</v>
      </c>
      <c r="C339" s="16" t="s">
        <v>734</v>
      </c>
      <c r="D339" s="2" t="s">
        <v>207</v>
      </c>
      <c r="E339" s="5" t="s">
        <v>25</v>
      </c>
      <c r="F339" s="5" t="s">
        <v>26</v>
      </c>
      <c r="G339" s="5" t="s">
        <v>27</v>
      </c>
      <c r="H339" s="2" t="s">
        <v>38</v>
      </c>
      <c r="I339" s="2" t="s">
        <v>38</v>
      </c>
      <c r="J339" s="2" t="s">
        <v>39</v>
      </c>
      <c r="K339" s="8" t="s">
        <v>44</v>
      </c>
      <c r="L339" s="10">
        <v>124.99</v>
      </c>
      <c r="M339" s="39" t="s">
        <v>0</v>
      </c>
      <c r="N339" s="36" t="s">
        <v>38</v>
      </c>
      <c r="O339" s="160">
        <v>44901</v>
      </c>
    </row>
    <row r="340" spans="1:15" ht="35.85" customHeight="1" x14ac:dyDescent="0.25">
      <c r="A340" s="6" t="s">
        <v>452</v>
      </c>
      <c r="B340" s="6">
        <v>2022</v>
      </c>
      <c r="C340" s="16" t="s">
        <v>737</v>
      </c>
      <c r="D340" s="2" t="s">
        <v>55</v>
      </c>
      <c r="E340" s="5" t="s">
        <v>52</v>
      </c>
      <c r="F340" s="5" t="s">
        <v>53</v>
      </c>
      <c r="G340" s="2" t="s">
        <v>38</v>
      </c>
      <c r="H340" s="2">
        <v>4</v>
      </c>
      <c r="I340" s="2" t="s">
        <v>38</v>
      </c>
      <c r="J340" s="2" t="s">
        <v>39</v>
      </c>
      <c r="K340" s="17" t="s">
        <v>56</v>
      </c>
      <c r="L340" s="10">
        <v>4800</v>
      </c>
      <c r="M340" s="39" t="s">
        <v>60</v>
      </c>
      <c r="N340" s="36" t="s">
        <v>735</v>
      </c>
      <c r="O340" s="160">
        <v>44901</v>
      </c>
    </row>
    <row r="341" spans="1:15" ht="47.25" customHeight="1" x14ac:dyDescent="0.25">
      <c r="A341" s="6" t="s">
        <v>452</v>
      </c>
      <c r="B341" s="6">
        <v>2022</v>
      </c>
      <c r="C341" s="16" t="s">
        <v>737</v>
      </c>
      <c r="D341" s="2" t="s">
        <v>55</v>
      </c>
      <c r="E341" s="5" t="s">
        <v>52</v>
      </c>
      <c r="F341" s="5" t="s">
        <v>53</v>
      </c>
      <c r="G341" s="2" t="s">
        <v>38</v>
      </c>
      <c r="H341" s="2">
        <v>4</v>
      </c>
      <c r="I341" s="2" t="s">
        <v>38</v>
      </c>
      <c r="J341" s="200" t="s">
        <v>802</v>
      </c>
      <c r="K341" s="17" t="s">
        <v>736</v>
      </c>
      <c r="L341" s="10">
        <v>4800</v>
      </c>
      <c r="M341" s="39" t="s">
        <v>60</v>
      </c>
      <c r="N341" s="36" t="s">
        <v>735</v>
      </c>
      <c r="O341" s="160">
        <v>44901</v>
      </c>
    </row>
    <row r="342" spans="1:15" ht="35.85" customHeight="1" x14ac:dyDescent="0.25">
      <c r="A342" s="6" t="s">
        <v>452</v>
      </c>
      <c r="B342" s="6">
        <v>2022</v>
      </c>
      <c r="C342" s="16" t="s">
        <v>727</v>
      </c>
      <c r="D342" s="3" t="s">
        <v>578</v>
      </c>
      <c r="E342" s="5" t="s">
        <v>373</v>
      </c>
      <c r="F342" s="5" t="s">
        <v>372</v>
      </c>
      <c r="G342" s="2" t="s">
        <v>38</v>
      </c>
      <c r="H342" s="2">
        <v>5</v>
      </c>
      <c r="I342" s="2" t="s">
        <v>38</v>
      </c>
      <c r="J342" s="2" t="s">
        <v>39</v>
      </c>
      <c r="K342" s="161" t="s">
        <v>739</v>
      </c>
      <c r="L342" s="10">
        <v>3446</v>
      </c>
      <c r="M342" s="39" t="s">
        <v>60</v>
      </c>
      <c r="N342" s="36" t="s">
        <v>38</v>
      </c>
      <c r="O342" s="160">
        <v>44901</v>
      </c>
    </row>
    <row r="343" spans="1:15" ht="35.85" customHeight="1" x14ac:dyDescent="0.25">
      <c r="A343" s="6" t="s">
        <v>452</v>
      </c>
      <c r="B343" s="6">
        <v>2022</v>
      </c>
      <c r="C343" s="16" t="s">
        <v>747</v>
      </c>
      <c r="D343" s="3" t="s">
        <v>748</v>
      </c>
      <c r="E343" s="5" t="s">
        <v>25</v>
      </c>
      <c r="F343" s="5" t="s">
        <v>9</v>
      </c>
      <c r="G343" s="5" t="s">
        <v>57</v>
      </c>
      <c r="H343" s="2" t="s">
        <v>38</v>
      </c>
      <c r="I343" s="2" t="s">
        <v>38</v>
      </c>
      <c r="J343" s="2" t="s">
        <v>39</v>
      </c>
      <c r="K343" s="17" t="s">
        <v>131</v>
      </c>
      <c r="L343" s="10">
        <v>12590.91</v>
      </c>
      <c r="M343" s="39" t="s">
        <v>60</v>
      </c>
      <c r="N343" s="36" t="s">
        <v>749</v>
      </c>
      <c r="O343" s="160">
        <v>44901</v>
      </c>
    </row>
    <row r="344" spans="1:15" ht="35.85" customHeight="1" x14ac:dyDescent="0.25">
      <c r="A344" s="6" t="s">
        <v>452</v>
      </c>
      <c r="B344" s="6">
        <v>2022</v>
      </c>
      <c r="C344" s="16" t="s">
        <v>751</v>
      </c>
      <c r="D344" s="3" t="s">
        <v>206</v>
      </c>
      <c r="E344" s="5" t="s">
        <v>25</v>
      </c>
      <c r="F344" s="5" t="s">
        <v>65</v>
      </c>
      <c r="G344" s="5" t="s">
        <v>64</v>
      </c>
      <c r="H344" s="2" t="s">
        <v>38</v>
      </c>
      <c r="I344" s="2" t="s">
        <v>38</v>
      </c>
      <c r="J344" s="2" t="s">
        <v>39</v>
      </c>
      <c r="K344" s="17" t="s">
        <v>750</v>
      </c>
      <c r="L344" s="10">
        <v>1403.51</v>
      </c>
      <c r="M344" s="39" t="s">
        <v>0</v>
      </c>
      <c r="N344" s="36" t="s">
        <v>764</v>
      </c>
      <c r="O344" s="160">
        <v>44902</v>
      </c>
    </row>
    <row r="345" spans="1:15" ht="49.5" customHeight="1" x14ac:dyDescent="0.25">
      <c r="A345" s="6" t="s">
        <v>452</v>
      </c>
      <c r="B345" s="6">
        <v>2022</v>
      </c>
      <c r="C345" s="16" t="s">
        <v>761</v>
      </c>
      <c r="D345" s="3" t="s">
        <v>205</v>
      </c>
      <c r="E345" s="5" t="s">
        <v>25</v>
      </c>
      <c r="F345" s="5" t="s">
        <v>26</v>
      </c>
      <c r="G345" s="5" t="s">
        <v>71</v>
      </c>
      <c r="H345" s="2" t="s">
        <v>38</v>
      </c>
      <c r="I345" s="2" t="s">
        <v>38</v>
      </c>
      <c r="J345" s="2" t="s">
        <v>39</v>
      </c>
      <c r="K345" s="17" t="s">
        <v>75</v>
      </c>
      <c r="L345" s="10">
        <v>383.67</v>
      </c>
      <c r="M345" s="39" t="s">
        <v>0</v>
      </c>
      <c r="N345" s="36" t="s">
        <v>38</v>
      </c>
      <c r="O345" s="160">
        <v>44902</v>
      </c>
    </row>
    <row r="346" spans="1:15" ht="35.85" customHeight="1" x14ac:dyDescent="0.25">
      <c r="A346" s="6" t="s">
        <v>452</v>
      </c>
      <c r="B346" s="6">
        <v>2022</v>
      </c>
      <c r="C346" s="16" t="s">
        <v>727</v>
      </c>
      <c r="D346" s="3" t="s">
        <v>585</v>
      </c>
      <c r="E346" s="5" t="s">
        <v>373</v>
      </c>
      <c r="F346" s="5" t="s">
        <v>372</v>
      </c>
      <c r="G346" s="2" t="s">
        <v>38</v>
      </c>
      <c r="H346" s="2" t="s">
        <v>38</v>
      </c>
      <c r="I346" s="2" t="s">
        <v>38</v>
      </c>
      <c r="J346" s="2" t="s">
        <v>39</v>
      </c>
      <c r="K346" s="158" t="s">
        <v>692</v>
      </c>
      <c r="L346" s="10">
        <v>945</v>
      </c>
      <c r="M346" s="39" t="s">
        <v>0</v>
      </c>
      <c r="N346" s="36" t="s">
        <v>38</v>
      </c>
      <c r="O346" s="160">
        <v>44902</v>
      </c>
    </row>
    <row r="347" spans="1:15" ht="35.85" customHeight="1" x14ac:dyDescent="0.25">
      <c r="A347" s="6" t="s">
        <v>452</v>
      </c>
      <c r="B347" s="6">
        <v>2022</v>
      </c>
      <c r="C347" s="16" t="s">
        <v>762</v>
      </c>
      <c r="D347" s="2" t="s">
        <v>269</v>
      </c>
      <c r="E347" s="5" t="s">
        <v>4</v>
      </c>
      <c r="F347" s="5" t="s">
        <v>270</v>
      </c>
      <c r="G347" s="2" t="s">
        <v>38</v>
      </c>
      <c r="H347" s="2" t="s">
        <v>38</v>
      </c>
      <c r="I347" s="139" t="s">
        <v>491</v>
      </c>
      <c r="J347" s="2" t="s">
        <v>39</v>
      </c>
      <c r="K347" s="17" t="s">
        <v>753</v>
      </c>
      <c r="L347" s="10">
        <v>2500</v>
      </c>
      <c r="M347" s="39" t="s">
        <v>60</v>
      </c>
      <c r="N347" s="36" t="s">
        <v>38</v>
      </c>
      <c r="O347" s="160">
        <v>44902</v>
      </c>
    </row>
    <row r="348" spans="1:15" ht="35.85" customHeight="1" x14ac:dyDescent="0.25">
      <c r="A348" s="6" t="s">
        <v>452</v>
      </c>
      <c r="B348" s="6">
        <v>2022</v>
      </c>
      <c r="C348" s="16" t="s">
        <v>762</v>
      </c>
      <c r="D348" s="2" t="s">
        <v>269</v>
      </c>
      <c r="E348" s="5" t="s">
        <v>4</v>
      </c>
      <c r="F348" s="5" t="s">
        <v>275</v>
      </c>
      <c r="G348" s="2" t="s">
        <v>38</v>
      </c>
      <c r="H348" s="2" t="s">
        <v>38</v>
      </c>
      <c r="I348" s="139" t="s">
        <v>491</v>
      </c>
      <c r="J348" s="2" t="s">
        <v>39</v>
      </c>
      <c r="K348" s="8" t="s">
        <v>754</v>
      </c>
      <c r="L348" s="10">
        <v>5000</v>
      </c>
      <c r="M348" s="39" t="s">
        <v>60</v>
      </c>
      <c r="N348" s="36" t="s">
        <v>38</v>
      </c>
      <c r="O348" s="160">
        <v>44902</v>
      </c>
    </row>
    <row r="349" spans="1:15" ht="35.85" customHeight="1" x14ac:dyDescent="0.25">
      <c r="A349" s="6" t="s">
        <v>452</v>
      </c>
      <c r="B349" s="6">
        <v>2022</v>
      </c>
      <c r="C349" s="16" t="s">
        <v>727</v>
      </c>
      <c r="D349" s="3" t="s">
        <v>583</v>
      </c>
      <c r="E349" s="5" t="s">
        <v>373</v>
      </c>
      <c r="F349" s="5" t="s">
        <v>372</v>
      </c>
      <c r="G349" s="2" t="s">
        <v>38</v>
      </c>
      <c r="H349" s="2">
        <v>5</v>
      </c>
      <c r="I349" s="2" t="s">
        <v>38</v>
      </c>
      <c r="J349" s="2" t="s">
        <v>39</v>
      </c>
      <c r="K349" s="158" t="s">
        <v>607</v>
      </c>
      <c r="L349" s="10">
        <v>1456.17</v>
      </c>
      <c r="M349" s="39" t="s">
        <v>63</v>
      </c>
      <c r="N349" s="36" t="s">
        <v>38</v>
      </c>
      <c r="O349" s="160">
        <v>44902</v>
      </c>
    </row>
    <row r="350" spans="1:15" ht="35.85" customHeight="1" x14ac:dyDescent="0.25">
      <c r="A350" s="6" t="s">
        <v>452</v>
      </c>
      <c r="B350" s="6">
        <v>2022</v>
      </c>
      <c r="C350" s="16" t="s">
        <v>727</v>
      </c>
      <c r="D350" s="3" t="s">
        <v>583</v>
      </c>
      <c r="E350" s="5" t="s">
        <v>373</v>
      </c>
      <c r="F350" s="5" t="s">
        <v>372</v>
      </c>
      <c r="G350" s="2" t="s">
        <v>38</v>
      </c>
      <c r="H350" s="2">
        <v>5</v>
      </c>
      <c r="I350" s="2" t="s">
        <v>38</v>
      </c>
      <c r="J350" s="2" t="s">
        <v>39</v>
      </c>
      <c r="K350" s="158" t="s">
        <v>584</v>
      </c>
      <c r="L350" s="10">
        <v>373.33</v>
      </c>
      <c r="M350" s="39" t="s">
        <v>582</v>
      </c>
      <c r="N350" s="36" t="s">
        <v>38</v>
      </c>
      <c r="O350" s="160">
        <v>44902</v>
      </c>
    </row>
    <row r="351" spans="1:15" ht="35.85" customHeight="1" x14ac:dyDescent="0.25">
      <c r="A351" s="6" t="s">
        <v>452</v>
      </c>
      <c r="B351" s="6">
        <v>2022</v>
      </c>
      <c r="C351" s="16" t="s">
        <v>727</v>
      </c>
      <c r="D351" s="3" t="s">
        <v>583</v>
      </c>
      <c r="E351" s="5" t="s">
        <v>373</v>
      </c>
      <c r="F351" s="5" t="s">
        <v>372</v>
      </c>
      <c r="G351" s="2" t="s">
        <v>38</v>
      </c>
      <c r="H351" s="2">
        <v>5</v>
      </c>
      <c r="I351" s="2" t="s">
        <v>38</v>
      </c>
      <c r="J351" s="2" t="s">
        <v>39</v>
      </c>
      <c r="K351" s="161" t="s">
        <v>738</v>
      </c>
      <c r="L351" s="10">
        <v>157.34</v>
      </c>
      <c r="M351" s="39" t="s">
        <v>63</v>
      </c>
      <c r="N351" s="36" t="s">
        <v>38</v>
      </c>
      <c r="O351" s="160">
        <v>44902</v>
      </c>
    </row>
    <row r="352" spans="1:15" ht="35.85" customHeight="1" x14ac:dyDescent="0.25">
      <c r="A352" s="6" t="s">
        <v>452</v>
      </c>
      <c r="B352" s="6">
        <v>2022</v>
      </c>
      <c r="C352" s="16" t="s">
        <v>763</v>
      </c>
      <c r="D352" s="3" t="s">
        <v>209</v>
      </c>
      <c r="E352" s="5" t="s">
        <v>25</v>
      </c>
      <c r="F352" s="5" t="s">
        <v>26</v>
      </c>
      <c r="G352" s="5" t="s">
        <v>50</v>
      </c>
      <c r="H352" s="2" t="s">
        <v>38</v>
      </c>
      <c r="I352" s="2" t="s">
        <v>38</v>
      </c>
      <c r="J352" s="2" t="s">
        <v>39</v>
      </c>
      <c r="K352" s="8" t="s">
        <v>48</v>
      </c>
      <c r="L352" s="10">
        <v>1100</v>
      </c>
      <c r="M352" s="39" t="s">
        <v>60</v>
      </c>
      <c r="N352" s="36" t="s">
        <v>765</v>
      </c>
      <c r="O352" s="160">
        <v>44907</v>
      </c>
    </row>
    <row r="353" spans="1:15" ht="35.85" customHeight="1" x14ac:dyDescent="0.25">
      <c r="A353" s="6" t="s">
        <v>452</v>
      </c>
      <c r="B353" s="6">
        <v>2022</v>
      </c>
      <c r="C353" s="16" t="s">
        <v>766</v>
      </c>
      <c r="D353" s="3" t="s">
        <v>752</v>
      </c>
      <c r="E353" s="5" t="s">
        <v>356</v>
      </c>
      <c r="F353" s="5" t="s">
        <v>355</v>
      </c>
      <c r="G353" s="2" t="s">
        <v>38</v>
      </c>
      <c r="H353" s="2">
        <v>7</v>
      </c>
      <c r="I353" s="2" t="s">
        <v>38</v>
      </c>
      <c r="J353" s="2" t="s">
        <v>39</v>
      </c>
      <c r="K353" s="161" t="s">
        <v>767</v>
      </c>
      <c r="L353" s="10">
        <v>1000</v>
      </c>
      <c r="M353" s="39" t="s">
        <v>60</v>
      </c>
      <c r="N353" s="36" t="s">
        <v>38</v>
      </c>
      <c r="O353" s="160">
        <v>44907</v>
      </c>
    </row>
    <row r="354" spans="1:15" ht="35.85" customHeight="1" x14ac:dyDescent="0.25">
      <c r="A354" s="6" t="s">
        <v>452</v>
      </c>
      <c r="B354" s="6">
        <v>2022</v>
      </c>
      <c r="C354" s="16" t="s">
        <v>766</v>
      </c>
      <c r="D354" s="3" t="s">
        <v>752</v>
      </c>
      <c r="E354" s="5" t="s">
        <v>356</v>
      </c>
      <c r="F354" s="5" t="s">
        <v>355</v>
      </c>
      <c r="G354" s="2" t="s">
        <v>38</v>
      </c>
      <c r="H354" s="2">
        <v>7</v>
      </c>
      <c r="I354" s="2" t="s">
        <v>38</v>
      </c>
      <c r="J354" s="2" t="s">
        <v>39</v>
      </c>
      <c r="K354" s="161" t="s">
        <v>768</v>
      </c>
      <c r="L354" s="10">
        <v>1000</v>
      </c>
      <c r="M354" s="39" t="s">
        <v>60</v>
      </c>
      <c r="N354" s="36" t="s">
        <v>38</v>
      </c>
      <c r="O354" s="160">
        <v>44907</v>
      </c>
    </row>
    <row r="355" spans="1:15" ht="35.85" customHeight="1" x14ac:dyDescent="0.25">
      <c r="A355" s="6" t="s">
        <v>452</v>
      </c>
      <c r="B355" s="6">
        <v>2022</v>
      </c>
      <c r="C355" s="16" t="s">
        <v>766</v>
      </c>
      <c r="D355" s="3" t="s">
        <v>752</v>
      </c>
      <c r="E355" s="5" t="s">
        <v>356</v>
      </c>
      <c r="F355" s="5" t="s">
        <v>355</v>
      </c>
      <c r="G355" s="2" t="s">
        <v>38</v>
      </c>
      <c r="H355" s="2">
        <v>7</v>
      </c>
      <c r="I355" s="2" t="s">
        <v>38</v>
      </c>
      <c r="J355" s="2" t="s">
        <v>39</v>
      </c>
      <c r="K355" s="161" t="s">
        <v>769</v>
      </c>
      <c r="L355" s="10">
        <v>1000</v>
      </c>
      <c r="M355" s="39" t="s">
        <v>60</v>
      </c>
      <c r="N355" s="36" t="s">
        <v>38</v>
      </c>
      <c r="O355" s="160">
        <v>44907</v>
      </c>
    </row>
    <row r="356" spans="1:15" ht="35.85" customHeight="1" x14ac:dyDescent="0.25">
      <c r="A356" s="6" t="s">
        <v>452</v>
      </c>
      <c r="B356" s="6">
        <v>2022</v>
      </c>
      <c r="C356" s="16" t="s">
        <v>766</v>
      </c>
      <c r="D356" s="3" t="s">
        <v>752</v>
      </c>
      <c r="E356" s="5" t="s">
        <v>356</v>
      </c>
      <c r="F356" s="5" t="s">
        <v>355</v>
      </c>
      <c r="G356" s="2" t="s">
        <v>38</v>
      </c>
      <c r="H356" s="2">
        <v>7</v>
      </c>
      <c r="I356" s="2" t="s">
        <v>38</v>
      </c>
      <c r="J356" s="2" t="s">
        <v>39</v>
      </c>
      <c r="K356" s="161" t="s">
        <v>770</v>
      </c>
      <c r="L356" s="10">
        <v>1000</v>
      </c>
      <c r="M356" s="39" t="s">
        <v>60</v>
      </c>
      <c r="N356" s="36" t="s">
        <v>38</v>
      </c>
      <c r="O356" s="160">
        <v>44907</v>
      </c>
    </row>
    <row r="357" spans="1:15" ht="35.85" customHeight="1" x14ac:dyDescent="0.25">
      <c r="A357" s="6" t="s">
        <v>452</v>
      </c>
      <c r="B357" s="6">
        <v>2022</v>
      </c>
      <c r="C357" s="16" t="s">
        <v>766</v>
      </c>
      <c r="D357" s="3" t="s">
        <v>752</v>
      </c>
      <c r="E357" s="5" t="s">
        <v>356</v>
      </c>
      <c r="F357" s="5" t="s">
        <v>355</v>
      </c>
      <c r="G357" s="2" t="s">
        <v>38</v>
      </c>
      <c r="H357" s="2">
        <v>7</v>
      </c>
      <c r="I357" s="2" t="s">
        <v>38</v>
      </c>
      <c r="J357" s="2" t="s">
        <v>39</v>
      </c>
      <c r="K357" s="161" t="s">
        <v>771</v>
      </c>
      <c r="L357" s="10">
        <v>1000</v>
      </c>
      <c r="M357" s="39" t="s">
        <v>60</v>
      </c>
      <c r="N357" s="36" t="s">
        <v>38</v>
      </c>
      <c r="O357" s="160">
        <v>44907</v>
      </c>
    </row>
    <row r="358" spans="1:15" ht="35.85" customHeight="1" x14ac:dyDescent="0.25">
      <c r="A358" s="6" t="s">
        <v>452</v>
      </c>
      <c r="B358" s="6">
        <v>2022</v>
      </c>
      <c r="C358" s="16" t="s">
        <v>766</v>
      </c>
      <c r="D358" s="3" t="s">
        <v>752</v>
      </c>
      <c r="E358" s="5" t="s">
        <v>356</v>
      </c>
      <c r="F358" s="5" t="s">
        <v>355</v>
      </c>
      <c r="G358" s="2" t="s">
        <v>38</v>
      </c>
      <c r="H358" s="2">
        <v>7</v>
      </c>
      <c r="I358" s="2" t="s">
        <v>38</v>
      </c>
      <c r="J358" s="2" t="s">
        <v>39</v>
      </c>
      <c r="K358" s="161" t="s">
        <v>772</v>
      </c>
      <c r="L358" s="10">
        <v>1000</v>
      </c>
      <c r="M358" s="39" t="s">
        <v>60</v>
      </c>
      <c r="N358" s="36" t="s">
        <v>38</v>
      </c>
      <c r="O358" s="160">
        <v>44907</v>
      </c>
    </row>
    <row r="359" spans="1:15" ht="35.85" customHeight="1" x14ac:dyDescent="0.25">
      <c r="A359" s="6" t="s">
        <v>452</v>
      </c>
      <c r="B359" s="6">
        <v>2022</v>
      </c>
      <c r="C359" s="16" t="s">
        <v>766</v>
      </c>
      <c r="D359" s="3" t="s">
        <v>752</v>
      </c>
      <c r="E359" s="5" t="s">
        <v>356</v>
      </c>
      <c r="F359" s="5" t="s">
        <v>355</v>
      </c>
      <c r="G359" s="2" t="s">
        <v>38</v>
      </c>
      <c r="H359" s="2">
        <v>7</v>
      </c>
      <c r="I359" s="2" t="s">
        <v>38</v>
      </c>
      <c r="J359" s="2" t="s">
        <v>39</v>
      </c>
      <c r="K359" s="161" t="s">
        <v>773</v>
      </c>
      <c r="L359" s="10">
        <v>1000</v>
      </c>
      <c r="M359" s="39" t="s">
        <v>60</v>
      </c>
      <c r="N359" s="36" t="s">
        <v>38</v>
      </c>
      <c r="O359" s="160">
        <v>44907</v>
      </c>
    </row>
    <row r="360" spans="1:15" ht="35.85" customHeight="1" x14ac:dyDescent="0.25">
      <c r="A360" s="6" t="s">
        <v>452</v>
      </c>
      <c r="B360" s="6">
        <v>2022</v>
      </c>
      <c r="C360" s="16" t="s">
        <v>766</v>
      </c>
      <c r="D360" s="3" t="s">
        <v>752</v>
      </c>
      <c r="E360" s="5" t="s">
        <v>356</v>
      </c>
      <c r="F360" s="5" t="s">
        <v>355</v>
      </c>
      <c r="G360" s="2" t="s">
        <v>38</v>
      </c>
      <c r="H360" s="2">
        <v>7</v>
      </c>
      <c r="I360" s="2" t="s">
        <v>38</v>
      </c>
      <c r="J360" s="2" t="s">
        <v>39</v>
      </c>
      <c r="K360" s="161" t="s">
        <v>774</v>
      </c>
      <c r="L360" s="10">
        <v>1000</v>
      </c>
      <c r="M360" s="39" t="s">
        <v>60</v>
      </c>
      <c r="N360" s="36" t="s">
        <v>38</v>
      </c>
      <c r="O360" s="160">
        <v>44907</v>
      </c>
    </row>
    <row r="361" spans="1:15" ht="35.85" customHeight="1" x14ac:dyDescent="0.25">
      <c r="A361" s="6" t="s">
        <v>452</v>
      </c>
      <c r="B361" s="6">
        <v>2022</v>
      </c>
      <c r="C361" s="16" t="s">
        <v>766</v>
      </c>
      <c r="D361" s="3" t="s">
        <v>752</v>
      </c>
      <c r="E361" s="5" t="s">
        <v>356</v>
      </c>
      <c r="F361" s="5" t="s">
        <v>355</v>
      </c>
      <c r="G361" s="2" t="s">
        <v>38</v>
      </c>
      <c r="H361" s="2">
        <v>7</v>
      </c>
      <c r="I361" s="2" t="s">
        <v>38</v>
      </c>
      <c r="J361" s="2" t="s">
        <v>39</v>
      </c>
      <c r="K361" s="161" t="s">
        <v>775</v>
      </c>
      <c r="L361" s="10">
        <v>1000</v>
      </c>
      <c r="M361" s="39" t="s">
        <v>60</v>
      </c>
      <c r="N361" s="36" t="s">
        <v>38</v>
      </c>
      <c r="O361" s="160">
        <v>44907</v>
      </c>
    </row>
    <row r="362" spans="1:15" ht="35.85" customHeight="1" x14ac:dyDescent="0.25">
      <c r="A362" s="6" t="s">
        <v>452</v>
      </c>
      <c r="B362" s="6">
        <v>2022</v>
      </c>
      <c r="C362" s="16" t="s">
        <v>766</v>
      </c>
      <c r="D362" s="3" t="s">
        <v>752</v>
      </c>
      <c r="E362" s="5" t="s">
        <v>356</v>
      </c>
      <c r="F362" s="5" t="s">
        <v>355</v>
      </c>
      <c r="G362" s="2" t="s">
        <v>38</v>
      </c>
      <c r="H362" s="2">
        <v>7</v>
      </c>
      <c r="I362" s="2" t="s">
        <v>38</v>
      </c>
      <c r="J362" s="2" t="s">
        <v>39</v>
      </c>
      <c r="K362" s="161" t="s">
        <v>776</v>
      </c>
      <c r="L362" s="10">
        <v>1000</v>
      </c>
      <c r="M362" s="39" t="s">
        <v>60</v>
      </c>
      <c r="N362" s="36" t="s">
        <v>38</v>
      </c>
      <c r="O362" s="160">
        <v>44907</v>
      </c>
    </row>
    <row r="363" spans="1:15" ht="35.85" customHeight="1" x14ac:dyDescent="0.25">
      <c r="A363" s="6" t="s">
        <v>452</v>
      </c>
      <c r="B363" s="6">
        <v>2022</v>
      </c>
      <c r="C363" s="16" t="s">
        <v>729</v>
      </c>
      <c r="D363" s="3" t="s">
        <v>777</v>
      </c>
      <c r="E363" s="5" t="s">
        <v>367</v>
      </c>
      <c r="F363" s="5" t="s">
        <v>243</v>
      </c>
      <c r="G363" s="2" t="s">
        <v>38</v>
      </c>
      <c r="H363" s="2">
        <v>6</v>
      </c>
      <c r="I363" s="2" t="s">
        <v>38</v>
      </c>
      <c r="J363" s="2" t="s">
        <v>39</v>
      </c>
      <c r="K363" s="17" t="s">
        <v>788</v>
      </c>
      <c r="L363" s="10">
        <v>5000</v>
      </c>
      <c r="M363" s="39" t="s">
        <v>0</v>
      </c>
      <c r="N363" s="36" t="s">
        <v>38</v>
      </c>
      <c r="O363" s="160">
        <v>44908</v>
      </c>
    </row>
    <row r="364" spans="1:15" ht="35.85" customHeight="1" x14ac:dyDescent="0.25">
      <c r="A364" s="6" t="s">
        <v>452</v>
      </c>
      <c r="B364" s="6">
        <v>2022</v>
      </c>
      <c r="C364" s="16" t="s">
        <v>751</v>
      </c>
      <c r="D364" s="3" t="s">
        <v>206</v>
      </c>
      <c r="E364" s="5" t="s">
        <v>25</v>
      </c>
      <c r="F364" s="5" t="s">
        <v>65</v>
      </c>
      <c r="G364" s="5" t="s">
        <v>64</v>
      </c>
      <c r="H364" s="2" t="s">
        <v>38</v>
      </c>
      <c r="I364" s="2" t="s">
        <v>38</v>
      </c>
      <c r="J364" s="2" t="s">
        <v>39</v>
      </c>
      <c r="K364" s="17" t="s">
        <v>67</v>
      </c>
      <c r="L364" s="10">
        <v>1403.51</v>
      </c>
      <c r="M364" s="39" t="s">
        <v>0</v>
      </c>
      <c r="N364" s="36" t="s">
        <v>779</v>
      </c>
      <c r="O364" s="160">
        <v>44914</v>
      </c>
    </row>
    <row r="365" spans="1:15" ht="35.85" customHeight="1" x14ac:dyDescent="0.25">
      <c r="A365" s="6" t="s">
        <v>452</v>
      </c>
      <c r="B365" s="6">
        <v>2022</v>
      </c>
      <c r="C365" s="16" t="s">
        <v>780</v>
      </c>
      <c r="D365" s="3" t="s">
        <v>115</v>
      </c>
      <c r="E365" s="5" t="s">
        <v>25</v>
      </c>
      <c r="F365" s="5" t="s">
        <v>34</v>
      </c>
      <c r="G365" s="5" t="s">
        <v>33</v>
      </c>
      <c r="H365" s="2" t="s">
        <v>38</v>
      </c>
      <c r="I365" s="2" t="s">
        <v>38</v>
      </c>
      <c r="J365" s="2" t="s">
        <v>39</v>
      </c>
      <c r="K365" s="17" t="s">
        <v>755</v>
      </c>
      <c r="L365" s="10">
        <v>218.35</v>
      </c>
      <c r="M365" s="39" t="s">
        <v>0</v>
      </c>
      <c r="N365" s="36" t="s">
        <v>781</v>
      </c>
      <c r="O365" s="160">
        <v>44914</v>
      </c>
    </row>
    <row r="366" spans="1:15" ht="35.85" customHeight="1" x14ac:dyDescent="0.25">
      <c r="A366" s="6" t="s">
        <v>452</v>
      </c>
      <c r="B366" s="6">
        <v>2022</v>
      </c>
      <c r="C366" s="16" t="s">
        <v>727</v>
      </c>
      <c r="D366" s="3" t="s">
        <v>578</v>
      </c>
      <c r="E366" s="5" t="s">
        <v>373</v>
      </c>
      <c r="F366" s="5" t="s">
        <v>372</v>
      </c>
      <c r="G366" s="2" t="s">
        <v>38</v>
      </c>
      <c r="H366" s="2">
        <v>5</v>
      </c>
      <c r="I366" s="2" t="s">
        <v>38</v>
      </c>
      <c r="J366" s="2" t="s">
        <v>39</v>
      </c>
      <c r="K366" s="158" t="s">
        <v>740</v>
      </c>
      <c r="L366" s="10">
        <v>565</v>
      </c>
      <c r="M366" s="39" t="s">
        <v>60</v>
      </c>
      <c r="N366" s="36" t="s">
        <v>38</v>
      </c>
      <c r="O366" s="160">
        <v>44914</v>
      </c>
    </row>
    <row r="367" spans="1:15" ht="50.25" customHeight="1" x14ac:dyDescent="0.25">
      <c r="A367" s="6" t="s">
        <v>452</v>
      </c>
      <c r="B367" s="6">
        <v>2022</v>
      </c>
      <c r="C367" s="16" t="s">
        <v>783</v>
      </c>
      <c r="D367" s="2" t="s">
        <v>32</v>
      </c>
      <c r="E367" s="5" t="s">
        <v>401</v>
      </c>
      <c r="F367" s="5" t="s">
        <v>400</v>
      </c>
      <c r="G367" s="2" t="s">
        <v>38</v>
      </c>
      <c r="H367" s="2" t="s">
        <v>38</v>
      </c>
      <c r="I367" s="5" t="s">
        <v>792</v>
      </c>
      <c r="J367" s="2" t="s">
        <v>39</v>
      </c>
      <c r="K367" s="161" t="s">
        <v>757</v>
      </c>
      <c r="L367" s="10">
        <v>6670.79</v>
      </c>
      <c r="M367" s="39" t="s">
        <v>0</v>
      </c>
      <c r="N367" s="36" t="s">
        <v>782</v>
      </c>
      <c r="O367" s="160">
        <v>44914</v>
      </c>
    </row>
    <row r="368" spans="1:15" ht="35.85" customHeight="1" x14ac:dyDescent="0.25">
      <c r="A368" s="6" t="s">
        <v>452</v>
      </c>
      <c r="B368" s="6">
        <v>2022</v>
      </c>
      <c r="C368" s="16" t="s">
        <v>727</v>
      </c>
      <c r="D368" s="3" t="s">
        <v>583</v>
      </c>
      <c r="E368" s="5" t="s">
        <v>373</v>
      </c>
      <c r="F368" s="5" t="s">
        <v>372</v>
      </c>
      <c r="G368" s="2" t="s">
        <v>38</v>
      </c>
      <c r="H368" s="2">
        <v>5</v>
      </c>
      <c r="I368" s="2" t="s">
        <v>38</v>
      </c>
      <c r="J368" s="2" t="s">
        <v>39</v>
      </c>
      <c r="K368" s="161" t="s">
        <v>742</v>
      </c>
      <c r="L368" s="10">
        <v>455.1</v>
      </c>
      <c r="M368" s="39" t="s">
        <v>63</v>
      </c>
      <c r="N368" s="36" t="s">
        <v>38</v>
      </c>
      <c r="O368" s="160">
        <v>44914</v>
      </c>
    </row>
    <row r="369" spans="1:15" ht="35.85" customHeight="1" x14ac:dyDescent="0.25">
      <c r="A369" s="6" t="s">
        <v>452</v>
      </c>
      <c r="B369" s="6">
        <v>2022</v>
      </c>
      <c r="C369" s="16" t="s">
        <v>751</v>
      </c>
      <c r="D369" s="2" t="s">
        <v>66</v>
      </c>
      <c r="E369" s="5" t="s">
        <v>25</v>
      </c>
      <c r="F369" s="5" t="s">
        <v>65</v>
      </c>
      <c r="G369" s="5" t="s">
        <v>64</v>
      </c>
      <c r="H369" s="2" t="s">
        <v>38</v>
      </c>
      <c r="I369" s="2" t="s">
        <v>38</v>
      </c>
      <c r="J369" s="2" t="s">
        <v>39</v>
      </c>
      <c r="K369" s="161" t="s">
        <v>787</v>
      </c>
      <c r="L369" s="10">
        <v>183.92</v>
      </c>
      <c r="M369" s="39" t="s">
        <v>63</v>
      </c>
      <c r="N369" s="41" t="s">
        <v>785</v>
      </c>
      <c r="O369" s="160">
        <v>44914</v>
      </c>
    </row>
    <row r="370" spans="1:15" ht="35.85" customHeight="1" x14ac:dyDescent="0.25">
      <c r="A370" s="6" t="s">
        <v>452</v>
      </c>
      <c r="B370" s="6">
        <v>2022</v>
      </c>
      <c r="C370" s="16" t="s">
        <v>729</v>
      </c>
      <c r="D370" s="2" t="s">
        <v>777</v>
      </c>
      <c r="E370" s="5" t="s">
        <v>367</v>
      </c>
      <c r="F370" s="5" t="s">
        <v>364</v>
      </c>
      <c r="G370" s="2" t="s">
        <v>38</v>
      </c>
      <c r="H370" s="2">
        <v>6</v>
      </c>
      <c r="I370" s="2" t="s">
        <v>38</v>
      </c>
      <c r="J370" s="2" t="s">
        <v>39</v>
      </c>
      <c r="K370" s="17" t="s">
        <v>789</v>
      </c>
      <c r="L370" s="10">
        <v>3200</v>
      </c>
      <c r="M370" s="39" t="s">
        <v>0</v>
      </c>
      <c r="N370" s="36" t="s">
        <v>790</v>
      </c>
      <c r="O370" s="160">
        <v>44915</v>
      </c>
    </row>
    <row r="371" spans="1:15" ht="35.85" customHeight="1" x14ac:dyDescent="0.25">
      <c r="A371" s="6" t="s">
        <v>452</v>
      </c>
      <c r="B371" s="6">
        <v>2022</v>
      </c>
      <c r="C371" s="16" t="s">
        <v>729</v>
      </c>
      <c r="D371" s="3" t="s">
        <v>730</v>
      </c>
      <c r="E371" s="5" t="s">
        <v>367</v>
      </c>
      <c r="F371" s="5" t="s">
        <v>242</v>
      </c>
      <c r="G371" s="2" t="s">
        <v>38</v>
      </c>
      <c r="H371" s="2">
        <v>6</v>
      </c>
      <c r="I371" s="2" t="s">
        <v>38</v>
      </c>
      <c r="J371" s="2" t="s">
        <v>39</v>
      </c>
      <c r="K371" s="158" t="s">
        <v>492</v>
      </c>
      <c r="L371" s="10">
        <v>1500</v>
      </c>
      <c r="M371" s="39" t="s">
        <v>0</v>
      </c>
      <c r="N371" s="36" t="s">
        <v>728</v>
      </c>
      <c r="O371" s="160">
        <v>44915</v>
      </c>
    </row>
    <row r="372" spans="1:15" ht="35.85" customHeight="1" x14ac:dyDescent="0.25">
      <c r="A372" s="6" t="s">
        <v>452</v>
      </c>
      <c r="B372" s="6">
        <v>2022</v>
      </c>
      <c r="C372" s="16" t="s">
        <v>39</v>
      </c>
      <c r="D372" s="2" t="s">
        <v>62</v>
      </c>
      <c r="E372" s="2" t="s">
        <v>38</v>
      </c>
      <c r="F372" s="2" t="s">
        <v>38</v>
      </c>
      <c r="G372" s="2" t="s">
        <v>38</v>
      </c>
      <c r="H372" s="2" t="s">
        <v>38</v>
      </c>
      <c r="I372" s="2" t="s">
        <v>38</v>
      </c>
      <c r="J372" s="2" t="s">
        <v>444</v>
      </c>
      <c r="K372" s="8" t="s">
        <v>61</v>
      </c>
      <c r="L372" s="10">
        <v>140</v>
      </c>
      <c r="M372" s="39"/>
      <c r="N372" s="36"/>
      <c r="O372" s="160">
        <v>44915</v>
      </c>
    </row>
    <row r="373" spans="1:15" ht="35.85" customHeight="1" x14ac:dyDescent="0.25">
      <c r="A373" s="6" t="s">
        <v>452</v>
      </c>
      <c r="B373" s="6">
        <v>2022</v>
      </c>
      <c r="C373" s="16" t="s">
        <v>39</v>
      </c>
      <c r="D373" s="2" t="s">
        <v>62</v>
      </c>
      <c r="E373" s="2" t="s">
        <v>38</v>
      </c>
      <c r="F373" s="2" t="s">
        <v>38</v>
      </c>
      <c r="G373" s="2" t="s">
        <v>38</v>
      </c>
      <c r="H373" s="2" t="s">
        <v>38</v>
      </c>
      <c r="I373" s="2" t="s">
        <v>38</v>
      </c>
      <c r="J373" s="2" t="s">
        <v>444</v>
      </c>
      <c r="K373" s="8" t="s">
        <v>61</v>
      </c>
      <c r="L373" s="10">
        <v>140</v>
      </c>
      <c r="M373" s="39"/>
      <c r="N373" s="36"/>
      <c r="O373" s="160">
        <v>44915</v>
      </c>
    </row>
    <row r="374" spans="1:15" ht="35.85" customHeight="1" x14ac:dyDescent="0.25">
      <c r="A374" s="6" t="s">
        <v>452</v>
      </c>
      <c r="B374" s="6">
        <v>2022</v>
      </c>
      <c r="C374" s="16" t="s">
        <v>39</v>
      </c>
      <c r="D374" s="2" t="s">
        <v>62</v>
      </c>
      <c r="E374" s="2" t="s">
        <v>38</v>
      </c>
      <c r="F374" s="2" t="s">
        <v>38</v>
      </c>
      <c r="G374" s="2" t="s">
        <v>38</v>
      </c>
      <c r="H374" s="2" t="s">
        <v>38</v>
      </c>
      <c r="I374" s="2" t="s">
        <v>38</v>
      </c>
      <c r="J374" s="2" t="s">
        <v>444</v>
      </c>
      <c r="K374" s="8" t="s">
        <v>61</v>
      </c>
      <c r="L374" s="10">
        <v>140</v>
      </c>
      <c r="M374" s="39"/>
      <c r="N374" s="36"/>
      <c r="O374" s="160">
        <v>44915</v>
      </c>
    </row>
    <row r="375" spans="1:15" ht="93.75" customHeight="1" x14ac:dyDescent="0.25">
      <c r="A375" s="6" t="s">
        <v>452</v>
      </c>
      <c r="B375" s="6">
        <v>2022</v>
      </c>
      <c r="C375" s="16" t="s">
        <v>733</v>
      </c>
      <c r="D375" s="2" t="s">
        <v>179</v>
      </c>
      <c r="E375" s="5" t="s">
        <v>25</v>
      </c>
      <c r="F375" s="5" t="s">
        <v>177</v>
      </c>
      <c r="G375" s="5" t="s">
        <v>178</v>
      </c>
      <c r="H375" s="2" t="s">
        <v>38</v>
      </c>
      <c r="I375" s="2" t="s">
        <v>38</v>
      </c>
      <c r="J375" s="2" t="s">
        <v>39</v>
      </c>
      <c r="K375" s="161" t="s">
        <v>756</v>
      </c>
      <c r="L375" s="10">
        <v>3057.76</v>
      </c>
      <c r="M375" s="39" t="s">
        <v>0</v>
      </c>
      <c r="N375" s="36" t="s">
        <v>784</v>
      </c>
      <c r="O375" s="160">
        <v>44922</v>
      </c>
    </row>
    <row r="376" spans="1:15" ht="50.25" customHeight="1" x14ac:dyDescent="0.25">
      <c r="A376" s="6" t="s">
        <v>452</v>
      </c>
      <c r="B376" s="6">
        <v>2022</v>
      </c>
      <c r="C376" s="173" t="s">
        <v>464</v>
      </c>
      <c r="D376" s="2" t="s">
        <v>3</v>
      </c>
      <c r="E376" s="5" t="s">
        <v>36</v>
      </c>
      <c r="F376" s="5" t="s">
        <v>40</v>
      </c>
      <c r="G376" s="2" t="s">
        <v>38</v>
      </c>
      <c r="H376" s="2">
        <v>2</v>
      </c>
      <c r="I376" s="5" t="s">
        <v>720</v>
      </c>
      <c r="J376" s="2" t="s">
        <v>39</v>
      </c>
      <c r="K376" s="161" t="s">
        <v>791</v>
      </c>
      <c r="L376" s="10">
        <v>187</v>
      </c>
      <c r="M376" s="39" t="s">
        <v>60</v>
      </c>
      <c r="N376" s="36" t="s">
        <v>38</v>
      </c>
      <c r="O376" s="160">
        <v>44923</v>
      </c>
    </row>
    <row r="377" spans="1:15" ht="49.5" customHeight="1" x14ac:dyDescent="0.25">
      <c r="A377" s="6" t="s">
        <v>452</v>
      </c>
      <c r="B377" s="6">
        <v>2022</v>
      </c>
      <c r="C377" s="173" t="s">
        <v>464</v>
      </c>
      <c r="D377" s="2" t="s">
        <v>3</v>
      </c>
      <c r="E377" s="5" t="s">
        <v>401</v>
      </c>
      <c r="F377" s="5" t="s">
        <v>399</v>
      </c>
      <c r="G377" s="2" t="s">
        <v>38</v>
      </c>
      <c r="H377" s="2" t="s">
        <v>38</v>
      </c>
      <c r="I377" s="183" t="s">
        <v>796</v>
      </c>
      <c r="J377" s="2" t="s">
        <v>39</v>
      </c>
      <c r="K377" s="161" t="s">
        <v>791</v>
      </c>
      <c r="L377" s="10">
        <f>481.5-L376</f>
        <v>294.5</v>
      </c>
      <c r="M377" s="39" t="s">
        <v>60</v>
      </c>
      <c r="N377" s="36" t="s">
        <v>38</v>
      </c>
      <c r="O377" s="160">
        <v>44923</v>
      </c>
    </row>
    <row r="378" spans="1:15" ht="49.5" customHeight="1" x14ac:dyDescent="0.25">
      <c r="A378" s="6" t="s">
        <v>452</v>
      </c>
      <c r="B378" s="6">
        <v>2022</v>
      </c>
      <c r="C378" s="16" t="s">
        <v>803</v>
      </c>
      <c r="D378" s="3" t="s">
        <v>752</v>
      </c>
      <c r="E378" s="5" t="s">
        <v>356</v>
      </c>
      <c r="F378" s="5" t="s">
        <v>355</v>
      </c>
      <c r="G378" s="2" t="s">
        <v>38</v>
      </c>
      <c r="H378" s="2">
        <v>7</v>
      </c>
      <c r="I378" s="2" t="s">
        <v>38</v>
      </c>
      <c r="J378" s="2" t="s">
        <v>39</v>
      </c>
      <c r="K378" s="161" t="s">
        <v>805</v>
      </c>
      <c r="L378" s="10">
        <f>13104</f>
        <v>13104</v>
      </c>
      <c r="M378" s="39" t="s">
        <v>60</v>
      </c>
      <c r="N378" s="36" t="s">
        <v>814</v>
      </c>
      <c r="O378" s="160">
        <v>44926</v>
      </c>
    </row>
  </sheetData>
  <autoFilter ref="A1:O378" xr:uid="{00000000-0009-0000-0000-000000000000}"/>
  <pageMargins left="0.511811024" right="0.511811024" top="0.78740157499999996" bottom="0.78740157499999996" header="0.31496062000000002" footer="0.31496062000000002"/>
  <pageSetup paperSize="9" scale="10" orientation="landscape" r:id="rId1"/>
  <headerFooter>
    <oddHeader>&amp;C
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027"/>
  <sheetViews>
    <sheetView tabSelected="1" workbookViewId="0">
      <pane xSplit="4" ySplit="6" topLeftCell="E127" activePane="bottomRight" state="frozen"/>
      <selection pane="topRight" activeCell="E1" sqref="E1"/>
      <selection pane="bottomLeft" activeCell="A7" sqref="A7"/>
      <selection pane="bottomRight" activeCell="G71" sqref="G71:G72"/>
    </sheetView>
  </sheetViews>
  <sheetFormatPr defaultColWidth="14.42578125" defaultRowHeight="15" customHeight="1" x14ac:dyDescent="0.25"/>
  <cols>
    <col min="1" max="1" width="77.5703125" customWidth="1"/>
    <col min="2" max="2" width="14.5703125" style="63" customWidth="1"/>
    <col min="3" max="3" width="19.42578125" customWidth="1"/>
    <col min="4" max="4" width="18.7109375" customWidth="1"/>
    <col min="5" max="6" width="19.5703125" customWidth="1"/>
    <col min="7" max="7" width="15.5703125" customWidth="1"/>
    <col min="8" max="19" width="9.140625" customWidth="1"/>
  </cols>
  <sheetData>
    <row r="1" spans="1:19" ht="18.75" customHeight="1" x14ac:dyDescent="0.25">
      <c r="A1" s="218" t="s">
        <v>433</v>
      </c>
      <c r="B1" s="219"/>
      <c r="C1" s="219"/>
      <c r="D1" s="219"/>
      <c r="E1" s="219"/>
      <c r="F1" s="131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9.75" customHeight="1" x14ac:dyDescent="0.25">
      <c r="A2" s="220"/>
      <c r="B2" s="219"/>
      <c r="C2" s="219"/>
      <c r="D2" s="221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45" customHeight="1" x14ac:dyDescent="0.25">
      <c r="A3" s="229" t="s">
        <v>432</v>
      </c>
      <c r="B3" s="228"/>
      <c r="C3" s="228"/>
      <c r="D3" s="228"/>
      <c r="E3" s="128" t="s">
        <v>431</v>
      </c>
      <c r="F3" s="128" t="s">
        <v>440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19" ht="22.5" customHeight="1" x14ac:dyDescent="0.25">
      <c r="A4" s="230"/>
      <c r="B4" s="228"/>
      <c r="C4" s="228"/>
      <c r="D4" s="228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19" ht="19.5" customHeight="1" x14ac:dyDescent="0.25">
      <c r="A5" s="235" t="s">
        <v>430</v>
      </c>
      <c r="B5" s="228"/>
      <c r="C5" s="228"/>
      <c r="D5" s="228"/>
      <c r="E5" s="185"/>
      <c r="F5" s="185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19" ht="19.5" customHeight="1" x14ac:dyDescent="0.25">
      <c r="A6" s="103" t="s">
        <v>429</v>
      </c>
      <c r="B6" s="106" t="s">
        <v>418</v>
      </c>
      <c r="C6" s="106" t="s">
        <v>417</v>
      </c>
      <c r="D6" s="120" t="s">
        <v>416</v>
      </c>
      <c r="E6" s="186"/>
      <c r="F6" s="186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ht="19.5" customHeight="1" x14ac:dyDescent="0.25">
      <c r="A7" s="105" t="s">
        <v>428</v>
      </c>
      <c r="B7" s="127">
        <v>48</v>
      </c>
      <c r="C7" s="126">
        <v>15000</v>
      </c>
      <c r="D7" s="125">
        <f>C7*B7-D11</f>
        <v>727500</v>
      </c>
      <c r="E7" s="187">
        <f>667500-7500</f>
        <v>660000</v>
      </c>
      <c r="F7" s="187">
        <f>D7-E7</f>
        <v>67500</v>
      </c>
      <c r="G7" s="65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ht="19.5" customHeight="1" x14ac:dyDescent="0.25">
      <c r="A8" s="105" t="s">
        <v>427</v>
      </c>
      <c r="B8" s="127">
        <v>14</v>
      </c>
      <c r="C8" s="126">
        <v>7500</v>
      </c>
      <c r="D8" s="125">
        <f>C8*B8</f>
        <v>105000</v>
      </c>
      <c r="E8" s="187">
        <v>75000</v>
      </c>
      <c r="F8" s="187">
        <f t="shared" ref="F8:F14" si="0">D8-E8</f>
        <v>30000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  <row r="9" spans="1:19" ht="19.5" customHeight="1" x14ac:dyDescent="0.25">
      <c r="A9" s="105" t="s">
        <v>426</v>
      </c>
      <c r="B9" s="127">
        <f>2+4</f>
        <v>6</v>
      </c>
      <c r="C9" s="126">
        <v>3000</v>
      </c>
      <c r="D9" s="125">
        <f>C9*B9</f>
        <v>18000</v>
      </c>
      <c r="E9" s="187">
        <v>17812.5</v>
      </c>
      <c r="F9" s="187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spans="1:19" ht="18.75" customHeight="1" x14ac:dyDescent="0.25">
      <c r="A10" s="105" t="s">
        <v>425</v>
      </c>
      <c r="B10" s="127" t="s">
        <v>38</v>
      </c>
      <c r="C10" s="126">
        <v>0</v>
      </c>
      <c r="D10" s="125">
        <v>0</v>
      </c>
      <c r="E10" s="187"/>
      <c r="F10" s="187">
        <f t="shared" si="0"/>
        <v>0</v>
      </c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</row>
    <row r="11" spans="1:19" ht="19.5" customHeight="1" x14ac:dyDescent="0.25">
      <c r="A11" s="105" t="s">
        <v>424</v>
      </c>
      <c r="B11" s="127">
        <v>2</v>
      </c>
      <c r="C11" s="126">
        <v>-3750</v>
      </c>
      <c r="D11" s="125">
        <f>C11*B11</f>
        <v>-7500</v>
      </c>
      <c r="E11" s="187">
        <v>7500</v>
      </c>
      <c r="F11" s="187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2" spans="1:19" ht="19.5" customHeight="1" x14ac:dyDescent="0.25">
      <c r="A12" s="105" t="s">
        <v>423</v>
      </c>
      <c r="B12" s="127">
        <f>130000+11000</f>
        <v>141000</v>
      </c>
      <c r="C12" s="126">
        <f>5</f>
        <v>5</v>
      </c>
      <c r="D12" s="125">
        <f>C12*B12</f>
        <v>705000</v>
      </c>
      <c r="E12" s="187">
        <f>705000</f>
        <v>705000</v>
      </c>
      <c r="F12" s="187">
        <f t="shared" si="0"/>
        <v>0</v>
      </c>
      <c r="G12" s="65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</row>
    <row r="13" spans="1:19" ht="19.5" customHeight="1" x14ac:dyDescent="0.25">
      <c r="A13" s="105" t="s">
        <v>422</v>
      </c>
      <c r="B13" s="127"/>
      <c r="C13" s="126"/>
      <c r="D13" s="125">
        <f>(3000*9)+12000</f>
        <v>39000</v>
      </c>
      <c r="E13" s="187">
        <v>39000</v>
      </c>
      <c r="F13" s="187">
        <f t="shared" si="0"/>
        <v>0</v>
      </c>
      <c r="G13" s="65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</row>
    <row r="14" spans="1:19" ht="19.5" customHeight="1" x14ac:dyDescent="0.25">
      <c r="A14" s="199" t="s">
        <v>801</v>
      </c>
      <c r="B14" s="127"/>
      <c r="C14" s="126"/>
      <c r="D14" s="125">
        <f>28000+28000</f>
        <v>56000</v>
      </c>
      <c r="E14" s="187">
        <f>28000+3000</f>
        <v>31000</v>
      </c>
      <c r="F14" s="187">
        <f t="shared" si="0"/>
        <v>25000</v>
      </c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spans="1:19" ht="19.5" customHeight="1" x14ac:dyDescent="0.25">
      <c r="A15" s="124" t="s">
        <v>421</v>
      </c>
      <c r="B15" s="123" t="s">
        <v>38</v>
      </c>
      <c r="C15" s="122">
        <v>0</v>
      </c>
      <c r="D15" s="121">
        <f>SUM(D7:D14)</f>
        <v>1643000</v>
      </c>
      <c r="E15" s="188">
        <f>SUM(E7:E14)</f>
        <v>1535312.5</v>
      </c>
      <c r="F15" s="188">
        <f>SUM(F7:F14)</f>
        <v>122500</v>
      </c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spans="1:19" ht="9.75" customHeight="1" x14ac:dyDescent="0.25">
      <c r="A16" s="230"/>
      <c r="B16" s="228"/>
      <c r="C16" s="228"/>
      <c r="D16" s="228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spans="1:19" ht="19.5" customHeight="1" x14ac:dyDescent="0.25">
      <c r="A17" s="235" t="s">
        <v>420</v>
      </c>
      <c r="B17" s="228"/>
      <c r="C17" s="228"/>
      <c r="D17" s="228"/>
      <c r="E17" s="185"/>
      <c r="F17" s="185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19" ht="18.75" customHeight="1" x14ac:dyDescent="0.25">
      <c r="A18" s="103" t="s">
        <v>419</v>
      </c>
      <c r="B18" s="106" t="s">
        <v>418</v>
      </c>
      <c r="C18" s="106" t="s">
        <v>417</v>
      </c>
      <c r="D18" s="120" t="s">
        <v>416</v>
      </c>
      <c r="E18" s="186"/>
      <c r="F18" s="186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pans="1:19" ht="18.75" customHeight="1" x14ac:dyDescent="0.25">
      <c r="A19" s="118" t="s">
        <v>9</v>
      </c>
      <c r="B19" s="106"/>
      <c r="C19" s="106"/>
      <c r="D19" s="120"/>
      <c r="E19" s="186"/>
      <c r="F19" s="186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spans="1:19" ht="18.75" customHeight="1" x14ac:dyDescent="0.25">
      <c r="A20" s="119" t="s">
        <v>43</v>
      </c>
      <c r="B20" s="84">
        <v>3</v>
      </c>
      <c r="C20" s="104">
        <v>6980</v>
      </c>
      <c r="D20" s="72">
        <f>C20*B20</f>
        <v>20940</v>
      </c>
      <c r="E20" s="187">
        <f>'PC 2022'!L4+'PC 2022'!L12+'PC 2022'!L31+'PC 2022'!L63+'PC 2022'!L85</f>
        <v>35306.720000000001</v>
      </c>
      <c r="F20" s="187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spans="1:19" ht="18.75" customHeight="1" x14ac:dyDescent="0.25">
      <c r="A21" s="119" t="s">
        <v>57</v>
      </c>
      <c r="B21" s="84">
        <v>9</v>
      </c>
      <c r="C21" s="104">
        <v>12500</v>
      </c>
      <c r="D21" s="72">
        <f>B21*C21</f>
        <v>112500</v>
      </c>
      <c r="E21" s="187">
        <f>'PC 2022'!L92+'PC 2022'!L114+'PC 2022'!L144+'PC 2022'!L166+'PC 2022'!L198+'PC 2022'!L251+'PC 2022'!L291+'PC 2022'!L343</f>
        <v>93632.790000000008</v>
      </c>
      <c r="F21" s="187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spans="1:19" ht="18.75" customHeight="1" x14ac:dyDescent="0.25">
      <c r="A22" s="227" t="s">
        <v>415</v>
      </c>
      <c r="B22" s="228"/>
      <c r="C22" s="224"/>
      <c r="D22" s="115">
        <f>SUM(D20:D21)</f>
        <v>133440</v>
      </c>
      <c r="E22" s="189">
        <f>SUM(E20:E21)</f>
        <v>128939.51000000001</v>
      </c>
      <c r="F22" s="189">
        <f>D22-E22</f>
        <v>4500.4899999999907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spans="1:19" ht="18.75" customHeight="1" x14ac:dyDescent="0.25">
      <c r="A23" s="118" t="s">
        <v>65</v>
      </c>
      <c r="B23" s="84"/>
      <c r="C23" s="104"/>
      <c r="D23" s="72"/>
      <c r="E23" s="187"/>
      <c r="F23" s="187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</row>
    <row r="24" spans="1:19" ht="18.75" customHeight="1" x14ac:dyDescent="0.25">
      <c r="A24" s="105" t="s">
        <v>64</v>
      </c>
      <c r="B24" s="84">
        <v>12</v>
      </c>
      <c r="C24" s="104">
        <v>1359</v>
      </c>
      <c r="D24" s="72">
        <f>C24*B24</f>
        <v>16308</v>
      </c>
      <c r="E24" s="187">
        <f>'PC 2022'!L8+'PC 2022'!L10+'PC 2022'!L24+'PC 2022'!L27+'PC 2022'!L45+'PC 2022'!L51+'PC 2022'!L66+'PC 2022'!L67+'PC 2022'!L74+'PC 2022'!L95+'PC 2022'!L96+'PC 2022'!L104+'PC 2022'!L115+'PC 2022'!L116+'PC 2022'!L128+'PC 2022'!L148+'PC 2022'!L154+'PC 2022'!L179+'PC 2022'!L180+'PC 2022'!L189+'PC 2022'!L221+'PC 2022'!L222+'PC 2022'!L234+'PC 2022'!L258+'PC 2022'!L270+'PC 2022'!L310+'PC 2022'!L312+'PC 2022'!L322+'PC 2022'!L364+'PC 2022'!L369</f>
        <v>17774</v>
      </c>
      <c r="F24" s="187">
        <f>D24-E24</f>
        <v>-1466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spans="1:19" ht="18.75" customHeight="1" x14ac:dyDescent="0.25">
      <c r="A25" s="105" t="s">
        <v>414</v>
      </c>
      <c r="B25" s="84">
        <v>1</v>
      </c>
      <c r="C25" s="104">
        <v>1359</v>
      </c>
      <c r="D25" s="72">
        <f>C25</f>
        <v>1359</v>
      </c>
      <c r="E25" s="187">
        <f>'PC 2022'!L344</f>
        <v>1403.51</v>
      </c>
      <c r="F25" s="187">
        <f>D25-E25</f>
        <v>-44.509999999999991</v>
      </c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</row>
    <row r="26" spans="1:19" ht="19.5" customHeight="1" x14ac:dyDescent="0.25">
      <c r="A26" s="105" t="s">
        <v>255</v>
      </c>
      <c r="B26" s="84">
        <v>1</v>
      </c>
      <c r="C26" s="104">
        <v>500</v>
      </c>
      <c r="D26" s="72">
        <f>C26</f>
        <v>500</v>
      </c>
      <c r="E26" s="187">
        <f>'PC 2022'!L44</f>
        <v>500</v>
      </c>
      <c r="F26" s="187">
        <f>D26-E26</f>
        <v>0</v>
      </c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</row>
    <row r="27" spans="1:19" ht="19.5" customHeight="1" x14ac:dyDescent="0.25">
      <c r="A27" s="105" t="s">
        <v>111</v>
      </c>
      <c r="B27" s="84">
        <v>1</v>
      </c>
      <c r="C27" s="104">
        <v>250</v>
      </c>
      <c r="D27" s="72">
        <f>C27</f>
        <v>250</v>
      </c>
      <c r="E27" s="187">
        <f>'PC 2022'!L26</f>
        <v>250</v>
      </c>
      <c r="F27" s="187">
        <f>D27-E27</f>
        <v>0</v>
      </c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</row>
    <row r="28" spans="1:19" ht="19.5" customHeight="1" x14ac:dyDescent="0.25">
      <c r="A28" s="227" t="s">
        <v>413</v>
      </c>
      <c r="B28" s="228"/>
      <c r="C28" s="224"/>
      <c r="D28" s="115">
        <f>SUM(D24:D27)</f>
        <v>18417</v>
      </c>
      <c r="E28" s="190">
        <f>SUM(E24:E27)</f>
        <v>19927.509999999998</v>
      </c>
      <c r="F28" s="190">
        <f>SUM(F24:F27)</f>
        <v>-1510.51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</row>
    <row r="29" spans="1:19" ht="19.5" customHeight="1" x14ac:dyDescent="0.25">
      <c r="A29" s="116" t="s">
        <v>26</v>
      </c>
      <c r="B29" s="82"/>
      <c r="C29" s="81"/>
      <c r="D29" s="71"/>
      <c r="E29" s="187"/>
      <c r="F29" s="187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</row>
    <row r="30" spans="1:19" ht="19.5" customHeight="1" x14ac:dyDescent="0.25">
      <c r="A30" s="93" t="s">
        <v>27</v>
      </c>
      <c r="B30" s="84">
        <v>12</v>
      </c>
      <c r="C30" s="88">
        <v>135</v>
      </c>
      <c r="D30" s="117">
        <f t="shared" ref="D30:D35" si="1">C30*B30</f>
        <v>1620</v>
      </c>
      <c r="E30" s="187">
        <f>'PC 2022'!L5+'PC 2022'!L13+'PC 2022'!L29+'PC 2022'!L30+'PC 2022'!L62+'PC 2022'!L84+'PC 2022'!L113+'PC 2022'!L142+'PC 2022'!L165+'PC 2022'!L195+'PC 2022'!L244+'PC 2022'!L284+'PC 2022'!L339</f>
        <v>1608.45</v>
      </c>
      <c r="F30" s="187">
        <f>D30-E30</f>
        <v>11.549999999999955</v>
      </c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1:19" ht="19.5" customHeight="1" x14ac:dyDescent="0.25">
      <c r="A31" s="93" t="s">
        <v>50</v>
      </c>
      <c r="B31" s="84">
        <v>12</v>
      </c>
      <c r="C31" s="88">
        <f>1100</f>
        <v>1100</v>
      </c>
      <c r="D31" s="117">
        <f t="shared" si="1"/>
        <v>13200</v>
      </c>
      <c r="E31" s="187">
        <f>'PC 2022'!L7+'PC 2022'!L19+'PC 2022'!L47+'PC 2022'!L65+'PC 2022'!L87+'PC 2022'!L121+'PC 2022'!L146+'PC 2022'!L174+'PC 2022'!L201+'PC 2022'!L254+'PC 2022'!L306+'PC 2022'!L352</f>
        <v>13200</v>
      </c>
      <c r="F31" s="187">
        <f>D31-E31</f>
        <v>0</v>
      </c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1:19" ht="19.5" customHeight="1" x14ac:dyDescent="0.25">
      <c r="A32" s="110" t="s">
        <v>102</v>
      </c>
      <c r="B32" s="84">
        <v>1</v>
      </c>
      <c r="C32" s="88">
        <v>4000</v>
      </c>
      <c r="D32" s="117">
        <f t="shared" si="1"/>
        <v>4000</v>
      </c>
      <c r="E32" s="187">
        <f>'PC 2022'!L20</f>
        <v>4000</v>
      </c>
      <c r="F32" s="187">
        <f t="shared" ref="F32:F35" si="2">D32-E32</f>
        <v>0</v>
      </c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1:19" ht="19.5" customHeight="1" x14ac:dyDescent="0.25">
      <c r="A33" s="110" t="s">
        <v>103</v>
      </c>
      <c r="B33" s="84">
        <v>1</v>
      </c>
      <c r="C33" s="88">
        <v>3500</v>
      </c>
      <c r="D33" s="117">
        <f t="shared" si="1"/>
        <v>3500</v>
      </c>
      <c r="E33" s="187">
        <f>'PC 2022'!L21+'PC 2022'!L46</f>
        <v>3500</v>
      </c>
      <c r="F33" s="187">
        <f t="shared" si="2"/>
        <v>0</v>
      </c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1:19" ht="19.5" customHeight="1" x14ac:dyDescent="0.25">
      <c r="A34" s="93" t="s">
        <v>71</v>
      </c>
      <c r="B34" s="84">
        <v>12</v>
      </c>
      <c r="C34" s="88">
        <f>375</f>
        <v>375</v>
      </c>
      <c r="D34" s="117">
        <f t="shared" si="1"/>
        <v>4500</v>
      </c>
      <c r="E34" s="187">
        <f>'PC 2022'!L9+'PC 2022'!L22+'PC 2022'!L35+'PC 2022'!L72+'PC 2022'!L94+'PC 2022'!L120+'PC 2022'!L150+'PC 2022'!L178+'PC 2022'!L208+'PC 2022'!L256+'PC 2022'!L307+'PC 2022'!L345+'PC 2022'!L345</f>
        <v>4849.0600000000004</v>
      </c>
      <c r="F34" s="187">
        <f t="shared" si="2"/>
        <v>-349.0600000000004</v>
      </c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1:19" ht="19.5" customHeight="1" x14ac:dyDescent="0.25">
      <c r="A35" s="93" t="s">
        <v>70</v>
      </c>
      <c r="B35" s="84">
        <v>1</v>
      </c>
      <c r="C35" s="88">
        <v>2000</v>
      </c>
      <c r="D35" s="117">
        <f t="shared" si="1"/>
        <v>2000</v>
      </c>
      <c r="E35" s="187">
        <f>'PC 2022'!L75+'PC 2022'!L93+'PC 2022'!L86</f>
        <v>2303.3199999999997</v>
      </c>
      <c r="F35" s="187">
        <f t="shared" si="2"/>
        <v>-303.31999999999971</v>
      </c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</row>
    <row r="36" spans="1:19" ht="19.5" customHeight="1" x14ac:dyDescent="0.25">
      <c r="A36" s="93" t="s">
        <v>80</v>
      </c>
      <c r="B36" s="84">
        <v>12</v>
      </c>
      <c r="C36" s="88">
        <v>270</v>
      </c>
      <c r="D36" s="117">
        <f>B36*C36</f>
        <v>3240</v>
      </c>
      <c r="E36" s="187">
        <f>'PC 2022'!L6+'PC 2022'!L14+'PC 2022'!L64+'PC 2022'!L105+'PC 2022'!L269</f>
        <v>3298.1499999999996</v>
      </c>
      <c r="F36" s="187">
        <f>D36-E36</f>
        <v>-58.149999999999636</v>
      </c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</row>
    <row r="37" spans="1:19" ht="19.5" customHeight="1" x14ac:dyDescent="0.25">
      <c r="A37" s="93" t="s">
        <v>237</v>
      </c>
      <c r="B37" s="84">
        <v>2</v>
      </c>
      <c r="C37" s="88">
        <v>349.99</v>
      </c>
      <c r="D37" s="117">
        <f>C37*B37</f>
        <v>699.98</v>
      </c>
      <c r="E37" s="187">
        <f>'PC 2022'!L32</f>
        <v>349.99</v>
      </c>
      <c r="F37" s="187">
        <f>D37-E37</f>
        <v>349.99</v>
      </c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1:19" ht="19.5" customHeight="1" x14ac:dyDescent="0.25">
      <c r="A38" s="227" t="s">
        <v>412</v>
      </c>
      <c r="B38" s="228"/>
      <c r="C38" s="224"/>
      <c r="D38" s="75">
        <f>SUM(D30:D37)</f>
        <v>32759.98</v>
      </c>
      <c r="E38" s="191">
        <f>SUM(E30:E37)</f>
        <v>33108.97</v>
      </c>
      <c r="F38" s="191">
        <f>SUM(F30:F37)</f>
        <v>-348.98999999999978</v>
      </c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1:19" ht="19.5" customHeight="1" x14ac:dyDescent="0.25">
      <c r="A39" s="116" t="s">
        <v>177</v>
      </c>
      <c r="B39" s="84"/>
      <c r="C39" s="84"/>
      <c r="D39" s="72"/>
      <c r="E39" s="187"/>
      <c r="F39" s="1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1:19" ht="19.5" customHeight="1" x14ac:dyDescent="0.25">
      <c r="A40" s="105" t="s">
        <v>178</v>
      </c>
      <c r="B40" s="84">
        <v>12</v>
      </c>
      <c r="C40" s="88">
        <v>2500</v>
      </c>
      <c r="D40" s="72">
        <f>B40*C40</f>
        <v>30000</v>
      </c>
      <c r="E40" s="187">
        <f>'PC 2022'!L147+'PC 2022'!L176+'PC 2022'!L177+'PC 2022'!L202+'PC 2022'!L203+'PC 2022'!L253+'PC 2022'!L304+'PC 2022'!L305+'PC 2022'!L338+'PC 2022'!L375-'PC 2022'!L375</f>
        <v>27749.510000000002</v>
      </c>
      <c r="F40" s="187">
        <f>D40-E40</f>
        <v>2250.489999999998</v>
      </c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1:19" ht="19.5" customHeight="1" x14ac:dyDescent="0.25">
      <c r="A41" s="105" t="s">
        <v>411</v>
      </c>
      <c r="B41" s="84">
        <v>1</v>
      </c>
      <c r="C41" s="88">
        <v>2500</v>
      </c>
      <c r="D41" s="72">
        <f>B41*C41</f>
        <v>2500</v>
      </c>
      <c r="E41" s="187">
        <v>0</v>
      </c>
      <c r="F41" s="187">
        <f>D41-E41</f>
        <v>2500</v>
      </c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1:19" ht="19.5" customHeight="1" x14ac:dyDescent="0.25">
      <c r="A42" s="103" t="s">
        <v>410</v>
      </c>
      <c r="B42" s="84"/>
      <c r="C42" s="84"/>
      <c r="D42" s="115">
        <f>SUM(D40:D41)</f>
        <v>32500</v>
      </c>
      <c r="E42" s="189">
        <f>SUM(E40:E41)</f>
        <v>27749.510000000002</v>
      </c>
      <c r="F42" s="189">
        <f>SUM(F40:F41)</f>
        <v>4750.489999999998</v>
      </c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1:19" ht="19.5" customHeight="1" x14ac:dyDescent="0.25">
      <c r="A43" s="103" t="s">
        <v>34</v>
      </c>
      <c r="B43" s="226"/>
      <c r="C43" s="224"/>
      <c r="D43" s="72"/>
      <c r="E43" s="187"/>
      <c r="F43" s="1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1:19" ht="19.5" customHeight="1" x14ac:dyDescent="0.25">
      <c r="A44" s="231" t="s">
        <v>273</v>
      </c>
      <c r="B44" s="228"/>
      <c r="C44" s="224"/>
      <c r="D44" s="72">
        <v>3500</v>
      </c>
      <c r="E44" s="187">
        <f>'PC 2022'!L70</f>
        <v>59.59</v>
      </c>
      <c r="F44" s="187">
        <f t="shared" ref="F44:F49" si="3">D44-E44</f>
        <v>3440.41</v>
      </c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1:19" ht="19.5" customHeight="1" x14ac:dyDescent="0.25">
      <c r="A45" s="231" t="s">
        <v>409</v>
      </c>
      <c r="B45" s="228"/>
      <c r="C45" s="224"/>
      <c r="D45" s="72">
        <v>3500</v>
      </c>
      <c r="E45" s="187">
        <v>0</v>
      </c>
      <c r="F45" s="187">
        <f t="shared" si="3"/>
        <v>3500</v>
      </c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1:19" ht="19.5" customHeight="1" x14ac:dyDescent="0.25">
      <c r="A46" s="114" t="s">
        <v>408</v>
      </c>
      <c r="B46" s="226"/>
      <c r="C46" s="224"/>
      <c r="D46" s="72">
        <v>1000</v>
      </c>
      <c r="E46" s="187">
        <v>0</v>
      </c>
      <c r="F46" s="187">
        <f t="shared" si="3"/>
        <v>1000</v>
      </c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1:19" ht="19.5" customHeight="1" x14ac:dyDescent="0.25">
      <c r="A47" s="114" t="s">
        <v>407</v>
      </c>
      <c r="B47" s="226"/>
      <c r="C47" s="224"/>
      <c r="D47" s="72">
        <f>2400</f>
        <v>2400</v>
      </c>
      <c r="E47" s="187">
        <f>'PC 2022'!L231+'PC 2022'!L333</f>
        <v>444.34000000000003</v>
      </c>
      <c r="F47" s="187">
        <f t="shared" si="3"/>
        <v>1955.6599999999999</v>
      </c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1:19" ht="19.5" customHeight="1" x14ac:dyDescent="0.25">
      <c r="A48" s="114" t="s">
        <v>33</v>
      </c>
      <c r="B48" s="226"/>
      <c r="C48" s="224"/>
      <c r="D48" s="72">
        <v>2000</v>
      </c>
      <c r="E48" s="187">
        <f>'PC 2022'!L108+'PC 2022'!L109+'PC 2022'!L125+'PC 2022'!L2+'PC 2022'!L3+'PC 2022'!L11+'PC 2022'!L28+'PC 2022'!L60+'PC 2022'!L61+'PC 2022'!L81+'PC 2022'!L82+'PC 2022'!L106+'PC 2022'!L107+'PC 2022'!L140+'PC 2022'!L141+'PC 2022'!L163+'PC 2022'!L164+'PC 2022'!L167+'PC 2022'!L190+'PC 2022'!L193+'PC 2022'!L194+'PC 2022'!L232+'PC 2022'!L242+'PC 2022'!L243+'PC 2022'!L259+'PC 2022'!L283+'PC 2022'!L332+'PC 2022'!L335+'PC 2022'!L336+'PC 2022'!L365</f>
        <v>3419.35</v>
      </c>
      <c r="F48" s="187">
        <f t="shared" si="3"/>
        <v>-1419.35</v>
      </c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1:19" ht="19.5" customHeight="1" x14ac:dyDescent="0.25">
      <c r="A49" s="113" t="s">
        <v>441</v>
      </c>
      <c r="B49" s="226"/>
      <c r="C49" s="224"/>
      <c r="D49" s="72">
        <v>745</v>
      </c>
      <c r="E49" s="187">
        <f>'PC 2022'!L25</f>
        <v>745</v>
      </c>
      <c r="F49" s="187">
        <f t="shared" si="3"/>
        <v>0</v>
      </c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1:19" ht="19.5" customHeight="1" x14ac:dyDescent="0.25">
      <c r="A50" s="227" t="s">
        <v>406</v>
      </c>
      <c r="B50" s="228"/>
      <c r="C50" s="224"/>
      <c r="D50" s="75">
        <f>SUM(D44:D49)</f>
        <v>13145</v>
      </c>
      <c r="E50" s="192">
        <f>SUM(E44:E49)</f>
        <v>4668.28</v>
      </c>
      <c r="F50" s="192">
        <f>SUM(F44:F49)</f>
        <v>8476.7199999999993</v>
      </c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</row>
    <row r="51" spans="1:19" ht="19.5" customHeight="1" x14ac:dyDescent="0.25">
      <c r="A51" s="227" t="s">
        <v>405</v>
      </c>
      <c r="B51" s="228"/>
      <c r="C51" s="224"/>
      <c r="D51" s="112">
        <f>200*12</f>
        <v>2400</v>
      </c>
      <c r="E51" s="190">
        <v>0</v>
      </c>
      <c r="F51" s="192">
        <f>D51-E51</f>
        <v>2400</v>
      </c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</row>
    <row r="52" spans="1:19" ht="19.5" customHeight="1" x14ac:dyDescent="0.25">
      <c r="A52" s="223" t="s">
        <v>276</v>
      </c>
      <c r="B52" s="228"/>
      <c r="C52" s="224"/>
      <c r="D52" s="111"/>
      <c r="E52" s="187"/>
      <c r="F52" s="187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</row>
    <row r="53" spans="1:19" ht="18.75" customHeight="1" x14ac:dyDescent="0.25">
      <c r="A53" s="110" t="s">
        <v>277</v>
      </c>
      <c r="B53" s="82"/>
      <c r="C53" s="81"/>
      <c r="D53" s="109">
        <v>7500</v>
      </c>
      <c r="E53" s="187">
        <f>'PC 2022'!L69+'PC 2022'!L80-'PC 2022'!L69+'PC 2022'!L276</f>
        <v>8767.6099999999988</v>
      </c>
      <c r="F53" s="187">
        <f>D53-E53</f>
        <v>-1267.6099999999988</v>
      </c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</row>
    <row r="54" spans="1:19" ht="18.75" customHeight="1" x14ac:dyDescent="0.25">
      <c r="A54" s="110" t="s">
        <v>404</v>
      </c>
      <c r="B54" s="82"/>
      <c r="C54" s="81"/>
      <c r="D54" s="109">
        <v>15000</v>
      </c>
      <c r="E54" s="187">
        <v>0</v>
      </c>
      <c r="F54" s="187">
        <f>D54-E54</f>
        <v>15000</v>
      </c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</row>
    <row r="55" spans="1:19" ht="18.75" customHeight="1" x14ac:dyDescent="0.25">
      <c r="A55" s="78" t="s">
        <v>403</v>
      </c>
      <c r="B55" s="77"/>
      <c r="C55" s="76"/>
      <c r="D55" s="108">
        <f>SUM(D53:D54)</f>
        <v>22500</v>
      </c>
      <c r="E55" s="189">
        <f>SUM(E53:E54)</f>
        <v>8767.6099999999988</v>
      </c>
      <c r="F55" s="189">
        <f>SUM(F53:F54)</f>
        <v>13732.390000000001</v>
      </c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</row>
    <row r="56" spans="1:19" ht="18.75" customHeight="1" x14ac:dyDescent="0.25">
      <c r="A56" s="78" t="s">
        <v>402</v>
      </c>
      <c r="B56" s="77"/>
      <c r="C56" s="76"/>
      <c r="D56" s="107">
        <f>$D$22+$D$28+$D$38+$D$42+$D$50+$D$51+$D$55</f>
        <v>255161.98</v>
      </c>
      <c r="E56" s="189">
        <f>E22+E28+E38+E42+E50+E51+E55</f>
        <v>223161.39</v>
      </c>
      <c r="F56" s="189">
        <f>F22+F28+F38+F42+F50+F51+F55</f>
        <v>32000.589999999989</v>
      </c>
      <c r="G56" s="197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</row>
    <row r="57" spans="1:19" ht="19.5" customHeight="1" x14ac:dyDescent="0.25">
      <c r="A57" s="225"/>
      <c r="B57" s="228"/>
      <c r="C57" s="224"/>
      <c r="D57" s="98"/>
      <c r="E57" s="193"/>
      <c r="F57" s="193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</row>
    <row r="58" spans="1:19" ht="19.5" customHeight="1" x14ac:dyDescent="0.25">
      <c r="A58" s="227" t="s">
        <v>401</v>
      </c>
      <c r="B58" s="228"/>
      <c r="C58" s="224"/>
      <c r="D58" s="98"/>
      <c r="E58" s="193"/>
      <c r="F58" s="193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</row>
    <row r="59" spans="1:19" ht="19.5" customHeight="1" x14ac:dyDescent="0.25">
      <c r="A59" s="85" t="s">
        <v>400</v>
      </c>
      <c r="B59" s="84">
        <f>2*3</f>
        <v>6</v>
      </c>
      <c r="C59" s="88">
        <v>1300</v>
      </c>
      <c r="D59" s="72">
        <f>C59*B59</f>
        <v>7800</v>
      </c>
      <c r="E59" s="187">
        <f>'PC 2022'!L182+'PC 2022'!L367</f>
        <v>8233.81</v>
      </c>
      <c r="F59" s="187">
        <f>D59-E59</f>
        <v>-433.80999999999949</v>
      </c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</row>
    <row r="60" spans="1:19" ht="19.5" customHeight="1" x14ac:dyDescent="0.25">
      <c r="A60" s="85" t="s">
        <v>399</v>
      </c>
      <c r="B60" s="84">
        <f>2*3</f>
        <v>6</v>
      </c>
      <c r="C60" s="88">
        <v>871.5</v>
      </c>
      <c r="D60" s="72">
        <f>C60*B60</f>
        <v>5229</v>
      </c>
      <c r="E60" s="187">
        <f>'PC 2022'!L187+'PC 2022'!L377</f>
        <v>2328</v>
      </c>
      <c r="F60" s="187">
        <f>D60-E60</f>
        <v>2901</v>
      </c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</row>
    <row r="61" spans="1:19" ht="19.5" customHeight="1" x14ac:dyDescent="0.25">
      <c r="A61" s="85" t="s">
        <v>398</v>
      </c>
      <c r="B61" s="84">
        <v>2</v>
      </c>
      <c r="C61" s="88">
        <v>300</v>
      </c>
      <c r="D61" s="72">
        <f>C61*B61</f>
        <v>600</v>
      </c>
      <c r="E61" s="187">
        <v>0</v>
      </c>
      <c r="F61" s="187">
        <f>D61-E61</f>
        <v>600</v>
      </c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</row>
    <row r="62" spans="1:19" ht="19.5" customHeight="1" x14ac:dyDescent="0.25">
      <c r="A62" s="103" t="s">
        <v>397</v>
      </c>
      <c r="B62" s="106"/>
      <c r="C62" s="103"/>
      <c r="D62" s="75">
        <f>SUM(D59:D61)</f>
        <v>13629</v>
      </c>
      <c r="E62" s="189">
        <f>SUM(E59:E61)</f>
        <v>10561.81</v>
      </c>
      <c r="F62" s="189">
        <f>SUM(F59:F61)</f>
        <v>3067.1900000000005</v>
      </c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</row>
    <row r="63" spans="1:19" ht="19.5" customHeight="1" x14ac:dyDescent="0.25">
      <c r="A63" s="79"/>
      <c r="B63" s="77"/>
      <c r="C63" s="95"/>
      <c r="D63" s="100"/>
      <c r="E63" s="187"/>
      <c r="F63" s="187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</row>
    <row r="64" spans="1:19" ht="19.5" customHeight="1" x14ac:dyDescent="0.25">
      <c r="A64" s="227" t="s">
        <v>4</v>
      </c>
      <c r="B64" s="228"/>
      <c r="C64" s="224"/>
      <c r="D64" s="98"/>
      <c r="E64" s="187"/>
      <c r="F64" s="187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</row>
    <row r="65" spans="1:19" ht="19.5" customHeight="1" x14ac:dyDescent="0.25">
      <c r="A65" s="85" t="s">
        <v>96</v>
      </c>
      <c r="B65" s="84">
        <f>4*4</f>
        <v>16</v>
      </c>
      <c r="C65" s="88">
        <f>1600+200</f>
        <v>1800</v>
      </c>
      <c r="D65" s="117">
        <f t="shared" ref="D65:D72" si="4">C65*B65</f>
        <v>28800</v>
      </c>
      <c r="E65" s="187">
        <f>'PC 2022'!L15+'PC 2022'!L71+'PC 2022'!L169</f>
        <v>14508.23</v>
      </c>
      <c r="F65" s="187">
        <f t="shared" ref="F65:F70" si="5">D65-E65</f>
        <v>14291.77</v>
      </c>
      <c r="G65" s="65" t="s">
        <v>799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</row>
    <row r="66" spans="1:19" ht="19.5" customHeight="1" x14ac:dyDescent="0.25">
      <c r="A66" s="85" t="s">
        <v>249</v>
      </c>
      <c r="B66" s="84">
        <f>4*4</f>
        <v>16</v>
      </c>
      <c r="C66" s="88">
        <f>(540*4.5)</f>
        <v>2430</v>
      </c>
      <c r="D66" s="117">
        <f t="shared" si="4"/>
        <v>38880</v>
      </c>
      <c r="E66" s="187">
        <f>'PC 2022'!L40+'PC 2022'!L41+'PC 2022'!L42+'PC 2022'!L43+'PC 2022'!L211+'PC 2022'!L219+'PC 2022'!L226+'PC 2022'!L227+'PC 2022'!L288+'PC 2022'!L289+'PC 2022'!L290+'PC 2022'!L292</f>
        <v>35886</v>
      </c>
      <c r="F66" s="187">
        <f t="shared" si="5"/>
        <v>2994</v>
      </c>
      <c r="G66" s="65" t="s">
        <v>799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</row>
    <row r="67" spans="1:19" ht="19.5" customHeight="1" x14ac:dyDescent="0.25">
      <c r="A67" s="85" t="s">
        <v>396</v>
      </c>
      <c r="B67" s="84">
        <f>3*3</f>
        <v>9</v>
      </c>
      <c r="C67" s="88">
        <v>1600</v>
      </c>
      <c r="D67" s="117">
        <f t="shared" si="4"/>
        <v>14400</v>
      </c>
      <c r="E67" s="187">
        <f>'PC 2022'!L170+'PC 2022'!L206+'PC 2022'!L207+'PC 2022'!L263+'PC 2022'!L268+'PC 2022'!L278+'PC 2022'!L281+'PC 2022'!L282+'PC 2022'!L318+'PC 2022'!L319+'PC 2022'!L320</f>
        <v>21522.36</v>
      </c>
      <c r="F67" s="187">
        <f t="shared" si="5"/>
        <v>-7122.3600000000006</v>
      </c>
      <c r="G67" s="65" t="s">
        <v>799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</row>
    <row r="68" spans="1:19" ht="19.5" customHeight="1" x14ac:dyDescent="0.25">
      <c r="A68" s="85" t="s">
        <v>395</v>
      </c>
      <c r="B68" s="84">
        <f>4*3</f>
        <v>12</v>
      </c>
      <c r="C68" s="88">
        <f>(581*4.5)</f>
        <v>2614.5</v>
      </c>
      <c r="D68" s="117">
        <f t="shared" si="4"/>
        <v>31374</v>
      </c>
      <c r="E68" s="187">
        <f>'PC 2022'!L209+'PC 2022'!L216+'PC 2022'!L223+'PC 2022'!L296+'PC 2022'!L297+'PC 2022'!L299</f>
        <v>14815.5</v>
      </c>
      <c r="F68" s="187">
        <f t="shared" si="5"/>
        <v>16558.5</v>
      </c>
      <c r="G68" s="65" t="s">
        <v>799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</row>
    <row r="69" spans="1:19" ht="19.5" customHeight="1" x14ac:dyDescent="0.25">
      <c r="A69" s="85" t="s">
        <v>69</v>
      </c>
      <c r="B69" s="84">
        <v>3</v>
      </c>
      <c r="C69" s="88">
        <v>25000</v>
      </c>
      <c r="D69" s="117">
        <f t="shared" si="4"/>
        <v>75000</v>
      </c>
      <c r="E69" s="187">
        <f>'PC 2022'!L33+'PC 2022'!L37+'PC 2022'!L38+'PC 2022'!L39+'PC 2022'!L50+'PC 2022'!L57+'PC 2022'!L59+'PC 2022'!L126+'PC 2022'!L131+'PC 2022'!L132+'PC 2022'!L143+'PC 2022'!L262+'PC 2022'!L287+'PC 2022'!L294+'PC 2022'!L302+'PC 2022'!L321+'PC 2022'!L327-'PC 2022'!L131</f>
        <v>72896.200000000012</v>
      </c>
      <c r="F69" s="187">
        <f t="shared" si="5"/>
        <v>2103.7999999999884</v>
      </c>
      <c r="G69" s="65" t="s">
        <v>799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</row>
    <row r="70" spans="1:19" ht="19.5" customHeight="1" x14ac:dyDescent="0.25">
      <c r="A70" s="198" t="s">
        <v>800</v>
      </c>
      <c r="B70" s="84"/>
      <c r="C70" s="88"/>
      <c r="D70" s="117">
        <f>28000*2</f>
        <v>56000</v>
      </c>
      <c r="E70" s="187">
        <f>'PC 2022'!L48+'PC 2022'!L49+'PC 2022'!L56+'PC 2022'!L58+'PC 2022'!L97+'PC 2022'!L101+'PC 2022'!L102+'PC 2022'!L110+'PC 2022'!L111+'PC 2022'!L112+'PC 2022'!L117+'PC 2022'!L118+'PC 2022'!L127+'PC 2022'!L129+'PC 2022'!L130+'PC 2022'!L133+'PC 2022'!L134+'PC 2022'!L135+'PC 2022'!L136+'PC 2022'!L137+'PC 2022'!L138+'PC 2022'!L139</f>
        <v>58079.08</v>
      </c>
      <c r="F70" s="187">
        <f t="shared" si="5"/>
        <v>-2079.0800000000017</v>
      </c>
      <c r="G70" s="65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</row>
    <row r="71" spans="1:19" ht="19.5" customHeight="1" x14ac:dyDescent="0.25">
      <c r="A71" s="105" t="s">
        <v>275</v>
      </c>
      <c r="B71" s="84">
        <v>4</v>
      </c>
      <c r="C71" s="104">
        <v>5000</v>
      </c>
      <c r="D71" s="72">
        <f t="shared" si="4"/>
        <v>20000</v>
      </c>
      <c r="E71" s="187">
        <f>'PC 2022'!L68+'PC 2022'!L196+'PC 2022'!L252+'PC 2022'!L348</f>
        <v>20000</v>
      </c>
      <c r="F71" s="187">
        <f t="shared" ref="F71:F72" si="6">D71-E71</f>
        <v>0</v>
      </c>
      <c r="G71" s="65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</row>
    <row r="72" spans="1:19" ht="19.5" customHeight="1" x14ac:dyDescent="0.25">
      <c r="A72" s="105" t="s">
        <v>270</v>
      </c>
      <c r="B72" s="84">
        <v>4</v>
      </c>
      <c r="C72" s="104">
        <v>2500</v>
      </c>
      <c r="D72" s="72">
        <f t="shared" si="4"/>
        <v>10000</v>
      </c>
      <c r="E72" s="187">
        <f>'PC 2022'!L55+'PC 2022'!L199+'PC 2022'!L250+'PC 2022'!L347</f>
        <v>10000</v>
      </c>
      <c r="F72" s="187">
        <f t="shared" si="6"/>
        <v>0</v>
      </c>
      <c r="G72" s="65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</row>
    <row r="73" spans="1:19" ht="19.5" customHeight="1" x14ac:dyDescent="0.25">
      <c r="A73" s="103" t="s">
        <v>394</v>
      </c>
      <c r="B73" s="232"/>
      <c r="C73" s="224"/>
      <c r="D73" s="75">
        <f>SUM(D65:D72)</f>
        <v>274454</v>
      </c>
      <c r="E73" s="190">
        <f>SUM(E65:E72)</f>
        <v>247707.37</v>
      </c>
      <c r="F73" s="190">
        <f>SUM(F65:F72)</f>
        <v>26746.629999999986</v>
      </c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</row>
    <row r="74" spans="1:19" ht="19.5" customHeight="1" x14ac:dyDescent="0.25">
      <c r="A74" s="79"/>
      <c r="B74" s="77"/>
      <c r="C74" s="102"/>
      <c r="D74" s="100"/>
      <c r="E74" s="194"/>
      <c r="F74" s="19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</row>
    <row r="75" spans="1:19" ht="19.5" customHeight="1" x14ac:dyDescent="0.25">
      <c r="A75" s="227" t="s">
        <v>393</v>
      </c>
      <c r="B75" s="228"/>
      <c r="C75" s="224"/>
      <c r="D75" s="100"/>
      <c r="E75" s="194"/>
      <c r="F75" s="19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</row>
    <row r="76" spans="1:19" ht="19.5" customHeight="1" x14ac:dyDescent="0.25">
      <c r="A76" s="85" t="s">
        <v>392</v>
      </c>
      <c r="B76" s="84">
        <f>6</f>
        <v>6</v>
      </c>
      <c r="C76" s="104">
        <f>581*1.5</f>
        <v>871.5</v>
      </c>
      <c r="D76" s="72">
        <f>B76*C76</f>
        <v>5229</v>
      </c>
      <c r="E76" s="187">
        <f>'PC 2022'!L301</f>
        <v>581</v>
      </c>
      <c r="F76" s="187">
        <f>D76-E76</f>
        <v>4648</v>
      </c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</row>
    <row r="77" spans="1:19" ht="19.5" customHeight="1" x14ac:dyDescent="0.25">
      <c r="A77" s="85" t="s">
        <v>391</v>
      </c>
      <c r="B77" s="84">
        <v>6</v>
      </c>
      <c r="C77" s="104">
        <v>1600</v>
      </c>
      <c r="D77" s="72">
        <f>C77*B77</f>
        <v>9600</v>
      </c>
      <c r="E77" s="187">
        <f>'PC 2022'!L313</f>
        <v>3010.56</v>
      </c>
      <c r="F77" s="187">
        <f>D77-E77</f>
        <v>6589.4400000000005</v>
      </c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</row>
    <row r="78" spans="1:19" ht="19.5" customHeight="1" x14ac:dyDescent="0.25">
      <c r="A78" s="85" t="s">
        <v>390</v>
      </c>
      <c r="B78" s="84">
        <v>1</v>
      </c>
      <c r="C78" s="104">
        <v>75000</v>
      </c>
      <c r="D78" s="72">
        <f>C78*B78</f>
        <v>75000</v>
      </c>
      <c r="E78" s="187">
        <f>'PC 2022'!L192+'PC 2022'!L200+'PC 2022'!L210+'PC 2022'!L212+'PC 2022'!L213+'PC 2022'!L214+'PC 2022'!L215+'PC 2022'!L217+'PC 2022'!L218+'PC 2022'!L220+'PC 2022'!L224+'PC 2022'!L225+'PC 2022'!L233+'PC 2022'!L235+'PC 2022'!L237+'PC 2022'!L239+'PC 2022'!L240+'PC 2022'!L241+'PC 2022'!L255-'PC 2022'!L210-'PC 2022'!L225</f>
        <v>73583</v>
      </c>
      <c r="F78" s="187">
        <f>D78-E78</f>
        <v>1417</v>
      </c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</row>
    <row r="79" spans="1:19" ht="19.5" customHeight="1" x14ac:dyDescent="0.25">
      <c r="A79" s="103" t="s">
        <v>389</v>
      </c>
      <c r="B79" s="232"/>
      <c r="C79" s="224"/>
      <c r="D79" s="75">
        <f>SUM(D76:D78)</f>
        <v>89829</v>
      </c>
      <c r="E79" s="190">
        <f>SUM(E76:E78)</f>
        <v>77174.559999999998</v>
      </c>
      <c r="F79" s="190">
        <f>SUM(F76:F78)</f>
        <v>12654.44</v>
      </c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</row>
    <row r="80" spans="1:19" ht="19.5" customHeight="1" x14ac:dyDescent="0.25">
      <c r="A80" s="79"/>
      <c r="B80" s="77"/>
      <c r="C80" s="102"/>
      <c r="D80" s="100"/>
      <c r="E80" s="194"/>
      <c r="F80" s="19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</row>
    <row r="81" spans="1:19" ht="19.5" customHeight="1" x14ac:dyDescent="0.25">
      <c r="A81" s="79" t="s">
        <v>388</v>
      </c>
      <c r="B81" s="77"/>
      <c r="C81" s="102"/>
      <c r="D81" s="100"/>
      <c r="E81" s="194"/>
      <c r="F81" s="19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</row>
    <row r="82" spans="1:19" ht="19.5" customHeight="1" x14ac:dyDescent="0.25">
      <c r="A82" s="85" t="s">
        <v>387</v>
      </c>
      <c r="B82" s="82">
        <v>1</v>
      </c>
      <c r="C82" s="90">
        <v>50000</v>
      </c>
      <c r="D82" s="72">
        <f>C82*B82</f>
        <v>50000</v>
      </c>
      <c r="E82" s="187">
        <v>0</v>
      </c>
      <c r="F82" s="187">
        <v>0</v>
      </c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</row>
    <row r="83" spans="1:19" ht="19.5" customHeight="1" x14ac:dyDescent="0.25">
      <c r="A83" s="85" t="s">
        <v>386</v>
      </c>
      <c r="B83" s="82" t="s">
        <v>38</v>
      </c>
      <c r="C83" s="90" t="s">
        <v>38</v>
      </c>
      <c r="D83" s="72">
        <f>10000</f>
        <v>10000</v>
      </c>
      <c r="E83" s="187">
        <v>0</v>
      </c>
      <c r="F83" s="187">
        <v>0</v>
      </c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</row>
    <row r="84" spans="1:19" ht="19.5" customHeight="1" x14ac:dyDescent="0.25">
      <c r="A84" s="85" t="s">
        <v>385</v>
      </c>
      <c r="B84" s="82">
        <v>12</v>
      </c>
      <c r="C84" s="90">
        <f>(7000)</f>
        <v>7000</v>
      </c>
      <c r="D84" s="72">
        <f>C84*B84</f>
        <v>84000</v>
      </c>
      <c r="E84" s="187">
        <v>0</v>
      </c>
      <c r="F84" s="187">
        <v>0</v>
      </c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</row>
    <row r="85" spans="1:19" ht="19.5" customHeight="1" x14ac:dyDescent="0.25">
      <c r="A85" s="79" t="s">
        <v>384</v>
      </c>
      <c r="B85" s="82"/>
      <c r="C85" s="101"/>
      <c r="D85" s="75">
        <f>SUM(D82:D84)</f>
        <v>144000</v>
      </c>
      <c r="E85" s="190">
        <f>SUM(E82:E84)</f>
        <v>0</v>
      </c>
      <c r="F85" s="190">
        <f>SUM(F82:F84)</f>
        <v>0</v>
      </c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</row>
    <row r="86" spans="1:19" ht="19.5" customHeight="1" x14ac:dyDescent="0.25">
      <c r="A86" s="79"/>
      <c r="B86" s="82"/>
      <c r="C86" s="101"/>
      <c r="D86" s="100"/>
      <c r="E86" s="194"/>
      <c r="F86" s="19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</row>
    <row r="87" spans="1:19" ht="34.5" customHeight="1" x14ac:dyDescent="0.25">
      <c r="A87" s="99" t="s">
        <v>36</v>
      </c>
      <c r="B87" s="82"/>
      <c r="C87" s="101"/>
      <c r="D87" s="100"/>
      <c r="E87" s="194"/>
      <c r="F87" s="19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</row>
    <row r="88" spans="1:19" ht="19.5" customHeight="1" x14ac:dyDescent="0.25">
      <c r="A88" s="85" t="s">
        <v>40</v>
      </c>
      <c r="B88" s="84">
        <f>3+3+3+3+1+1+1+1</f>
        <v>16</v>
      </c>
      <c r="C88" s="90">
        <f>581*1.5</f>
        <v>871.5</v>
      </c>
      <c r="D88" s="72">
        <f>C88*B88</f>
        <v>13944</v>
      </c>
      <c r="E88" s="187">
        <f>'PC 2022'!L16+'PC 2022'!L17+'PC 2022'!L18+'PC 2022'!L79+'PC 2022'!L88+'PC 2022'!L90+'PC 2022'!L103+'PC 2022'!L155+'PC 2022'!L156+'PC 2022'!L168+'PC 2022'!L171+'PC 2022'!L172+'PC 2022'!L173+'PC 2022'!L188+'PC 2022'!L326+'PC 2022'!L328+'PC 2022'!L329+'PC 2022'!L330+'PC 2022'!L331+'PC 2022'!L376</f>
        <v>18595</v>
      </c>
      <c r="F88" s="187">
        <f>D93-E88</f>
        <v>-8195</v>
      </c>
      <c r="G88" s="201" t="s">
        <v>815</v>
      </c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</row>
    <row r="89" spans="1:19" ht="19.5" customHeight="1" x14ac:dyDescent="0.25">
      <c r="A89" s="85" t="s">
        <v>37</v>
      </c>
      <c r="B89" s="84">
        <f>3+3+3+3+1+1+1+1</f>
        <v>16</v>
      </c>
      <c r="C89" s="90">
        <v>1300</v>
      </c>
      <c r="D89" s="72">
        <f>C89*B89</f>
        <v>20800</v>
      </c>
      <c r="E89" s="187">
        <f>'PC 2022'!L23+'PC 2022'!L73+'PC 2022'!L83+'PC 2022'!L89+'PC 2022'!L149+'PC 2022'!L157+'PC 2022'!L158+'PC 2022'!L181+'PC 2022'!L183+'PC 2022'!L264+'PC 2022'!L279+'PC 2022'!L280+'PC 2022'!L314+'PC 2022'!L315+'PC 2022'!L316+'PC 2022'!L317</f>
        <v>29706.759999999995</v>
      </c>
      <c r="F89" s="187">
        <f>D94-E89</f>
        <v>-19306.759999999995</v>
      </c>
      <c r="G89" s="201" t="s">
        <v>815</v>
      </c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</row>
    <row r="90" spans="1:19" ht="19.5" customHeight="1" x14ac:dyDescent="0.25">
      <c r="A90" s="79" t="s">
        <v>383</v>
      </c>
      <c r="B90" s="82"/>
      <c r="C90" s="92"/>
      <c r="D90" s="75">
        <f>SUM(D88:D89)</f>
        <v>34744</v>
      </c>
      <c r="E90" s="190">
        <f>SUM(E88:E89)</f>
        <v>48301.759999999995</v>
      </c>
      <c r="F90" s="190">
        <f>SUM(F88:F89)</f>
        <v>-27501.759999999995</v>
      </c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</row>
    <row r="91" spans="1:19" ht="19.5" customHeight="1" x14ac:dyDescent="0.25">
      <c r="A91" s="85"/>
      <c r="B91" s="82"/>
      <c r="C91" s="92"/>
      <c r="D91" s="98"/>
      <c r="E91" s="194"/>
      <c r="F91" s="19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</row>
    <row r="92" spans="1:19" ht="19.5" customHeight="1" x14ac:dyDescent="0.25">
      <c r="A92" s="99" t="s">
        <v>382</v>
      </c>
      <c r="B92" s="82"/>
      <c r="C92" s="92"/>
      <c r="D92" s="98"/>
      <c r="E92" s="194"/>
      <c r="F92" s="19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</row>
    <row r="93" spans="1:19" ht="19.5" customHeight="1" x14ac:dyDescent="0.25">
      <c r="A93" s="85" t="s">
        <v>381</v>
      </c>
      <c r="B93" s="82">
        <f>2+2+2+2</f>
        <v>8</v>
      </c>
      <c r="C93" s="90">
        <f>C88</f>
        <v>871.5</v>
      </c>
      <c r="D93" s="72">
        <f>C94*B93</f>
        <v>10400</v>
      </c>
      <c r="E93" s="187">
        <v>0</v>
      </c>
      <c r="F93" s="187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</row>
    <row r="94" spans="1:19" ht="19.5" customHeight="1" x14ac:dyDescent="0.25">
      <c r="A94" s="85" t="s">
        <v>380</v>
      </c>
      <c r="B94" s="82">
        <f>2+2+2+2</f>
        <v>8</v>
      </c>
      <c r="C94" s="90">
        <v>1300</v>
      </c>
      <c r="D94" s="72">
        <f>B94*C94</f>
        <v>10400</v>
      </c>
      <c r="E94" s="187">
        <v>0</v>
      </c>
      <c r="F94" s="187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</row>
    <row r="95" spans="1:19" ht="19.5" customHeight="1" x14ac:dyDescent="0.25">
      <c r="A95" s="85" t="s">
        <v>379</v>
      </c>
      <c r="B95" s="90">
        <v>130000</v>
      </c>
      <c r="C95" s="92">
        <v>5</v>
      </c>
      <c r="D95" s="72">
        <f>B95*C95</f>
        <v>650000</v>
      </c>
      <c r="E95" s="187">
        <v>650000</v>
      </c>
      <c r="F95" s="187">
        <f>D95-E95</f>
        <v>0</v>
      </c>
      <c r="G95" s="65" t="s">
        <v>816</v>
      </c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</row>
    <row r="96" spans="1:19" ht="19.5" customHeight="1" x14ac:dyDescent="0.25">
      <c r="A96" s="79" t="s">
        <v>378</v>
      </c>
      <c r="B96" s="82"/>
      <c r="C96" s="92"/>
      <c r="D96" s="94">
        <f>SUM(D93:D95)</f>
        <v>670800</v>
      </c>
      <c r="E96" s="195">
        <f>SUM(E93:E95)</f>
        <v>650000</v>
      </c>
      <c r="F96" s="195">
        <f>SUM(F93:F95)</f>
        <v>0</v>
      </c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</row>
    <row r="97" spans="1:19" ht="19.5" customHeight="1" x14ac:dyDescent="0.25">
      <c r="A97" s="79"/>
      <c r="B97" s="82"/>
      <c r="C97" s="92"/>
      <c r="D97" s="98"/>
      <c r="E97" s="194"/>
      <c r="F97" s="19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</row>
    <row r="98" spans="1:19" ht="19.5" customHeight="1" x14ac:dyDescent="0.25">
      <c r="A98" s="227" t="s">
        <v>52</v>
      </c>
      <c r="B98" s="228"/>
      <c r="C98" s="224"/>
      <c r="D98" s="98"/>
      <c r="E98" s="194"/>
      <c r="F98" s="19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</row>
    <row r="99" spans="1:19" ht="19.5" customHeight="1" x14ac:dyDescent="0.25">
      <c r="A99" s="85" t="s">
        <v>53</v>
      </c>
      <c r="B99" s="84">
        <v>9</v>
      </c>
      <c r="C99" s="97">
        <v>4800</v>
      </c>
      <c r="D99" s="72">
        <f>C99*B99</f>
        <v>43200</v>
      </c>
      <c r="E99" s="187">
        <f>'PC 2022'!L91+'PC 2022'!L119+'PC 2022'!L145+'PC 2022'!L175+'PC 2022'!L197+'PC 2022'!L249+'PC 2022'!L303+'PC 2022'!L340+'PC 2022'!L341-'PC 2022'!L341</f>
        <v>38400</v>
      </c>
      <c r="F99" s="187">
        <f>D99-E99</f>
        <v>4800</v>
      </c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</row>
    <row r="100" spans="1:19" ht="19.5" customHeight="1" x14ac:dyDescent="0.25">
      <c r="A100" s="85" t="s">
        <v>377</v>
      </c>
      <c r="B100" s="84">
        <v>1</v>
      </c>
      <c r="C100" s="92">
        <v>10000</v>
      </c>
      <c r="D100" s="72">
        <f>C100*B100</f>
        <v>10000</v>
      </c>
      <c r="E100" s="187">
        <f>'PC 2022'!L159+'PC 2022'!L265+'PC 2022'!L274+'PC 2022'!L275+'PC 2022'!L298</f>
        <v>5366.98</v>
      </c>
      <c r="F100" s="187">
        <f t="shared" ref="F100:F102" si="7">D100-E100</f>
        <v>4633.0200000000004</v>
      </c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</row>
    <row r="101" spans="1:19" ht="19.5" customHeight="1" x14ac:dyDescent="0.25">
      <c r="A101" s="85" t="s">
        <v>376</v>
      </c>
      <c r="B101" s="84">
        <v>1</v>
      </c>
      <c r="C101" s="92">
        <v>10000</v>
      </c>
      <c r="D101" s="72">
        <f>C101*B101</f>
        <v>10000</v>
      </c>
      <c r="E101" s="187">
        <f>'PC 2022'!L160+'PC 2022'!L162+'PC 2022'!L191+'PC 2022'!L266+'PC 2022'!L295</f>
        <v>8186.93</v>
      </c>
      <c r="F101" s="187">
        <f t="shared" si="7"/>
        <v>1813.0699999999997</v>
      </c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</row>
    <row r="102" spans="1:19" ht="19.5" customHeight="1" x14ac:dyDescent="0.25">
      <c r="A102" s="85" t="s">
        <v>375</v>
      </c>
      <c r="B102" s="84">
        <v>1</v>
      </c>
      <c r="C102" s="92">
        <v>10000</v>
      </c>
      <c r="D102" s="72">
        <f>C102*B102</f>
        <v>10000</v>
      </c>
      <c r="E102" s="187">
        <f>'PC 2022'!L161+'PC 2022'!L267+'PC 2022'!L300</f>
        <v>4816.75</v>
      </c>
      <c r="F102" s="187">
        <f t="shared" si="7"/>
        <v>5183.25</v>
      </c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</row>
    <row r="103" spans="1:19" ht="19.5" customHeight="1" x14ac:dyDescent="0.25">
      <c r="A103" s="79" t="s">
        <v>374</v>
      </c>
      <c r="B103" s="84"/>
      <c r="C103" s="92"/>
      <c r="D103" s="75">
        <f>SUM(D99:D102)</f>
        <v>73200</v>
      </c>
      <c r="E103" s="189">
        <f>SUM(E99:E102)</f>
        <v>56770.659999999996</v>
      </c>
      <c r="F103" s="189">
        <f>SUM(F99:F102)</f>
        <v>16429.34</v>
      </c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</row>
    <row r="104" spans="1:19" ht="19.5" customHeight="1" x14ac:dyDescent="0.25">
      <c r="A104" s="96"/>
      <c r="B104" s="84"/>
      <c r="C104" s="92"/>
      <c r="D104" s="72"/>
      <c r="E104" s="187"/>
      <c r="F104" s="187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</row>
    <row r="105" spans="1:19" ht="19.5" customHeight="1" x14ac:dyDescent="0.25">
      <c r="A105" s="79" t="s">
        <v>373</v>
      </c>
      <c r="B105" s="84"/>
      <c r="C105" s="92"/>
      <c r="D105" s="72"/>
      <c r="E105" s="187"/>
      <c r="F105" s="187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</row>
    <row r="106" spans="1:19" ht="19.5" customHeight="1" x14ac:dyDescent="0.25">
      <c r="A106" s="85" t="s">
        <v>372</v>
      </c>
      <c r="B106" s="82">
        <v>12</v>
      </c>
      <c r="C106" s="90">
        <v>7000</v>
      </c>
      <c r="D106" s="72">
        <f>C106*B106</f>
        <v>84000</v>
      </c>
      <c r="E106" s="187">
        <f>'PC 2022'!L245+'PC 2022'!L247+'PC 2022'!L257+'PC 2022'!L285+'PC 2022'!L286+'PC 2022'!L308+'PC 2022'!L309+'PC 2022'!L311+'PC 2022'!L334+'PC 2022'!L342+'PC 2022'!L349+'PC 2022'!L350+'PC 2022'!L351+'PC 2022'!L366+'PC 2022'!L368</f>
        <v>15912.17</v>
      </c>
      <c r="F106" s="187">
        <f>D106-E106</f>
        <v>68087.83</v>
      </c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</row>
    <row r="107" spans="1:19" ht="19.5" customHeight="1" x14ac:dyDescent="0.25">
      <c r="A107" s="85" t="s">
        <v>371</v>
      </c>
      <c r="B107" s="82">
        <v>1</v>
      </c>
      <c r="C107" s="90">
        <v>4000</v>
      </c>
      <c r="D107" s="72">
        <f>B107*C107</f>
        <v>4000</v>
      </c>
      <c r="E107" s="187">
        <v>0</v>
      </c>
      <c r="F107" s="187">
        <f t="shared" ref="F107:F109" si="8">D107-E107</f>
        <v>4000</v>
      </c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</row>
    <row r="108" spans="1:19" ht="19.5" customHeight="1" x14ac:dyDescent="0.25">
      <c r="A108" s="85" t="s">
        <v>370</v>
      </c>
      <c r="B108" s="82">
        <v>1</v>
      </c>
      <c r="C108" s="90">
        <f>40000</f>
        <v>40000</v>
      </c>
      <c r="D108" s="72">
        <f>C108*B108</f>
        <v>40000</v>
      </c>
      <c r="E108" s="187">
        <v>0</v>
      </c>
      <c r="F108" s="187">
        <f t="shared" si="8"/>
        <v>40000</v>
      </c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</row>
    <row r="109" spans="1:19" ht="19.5" customHeight="1" x14ac:dyDescent="0.25">
      <c r="A109" s="85" t="s">
        <v>369</v>
      </c>
      <c r="B109" s="82">
        <v>12</v>
      </c>
      <c r="C109" s="90">
        <f>270</f>
        <v>270</v>
      </c>
      <c r="D109" s="72">
        <f>C109*B109</f>
        <v>3240</v>
      </c>
      <c r="E109" s="187">
        <v>0</v>
      </c>
      <c r="F109" s="187">
        <f t="shared" si="8"/>
        <v>3240</v>
      </c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</row>
    <row r="110" spans="1:19" ht="19.5" customHeight="1" x14ac:dyDescent="0.25">
      <c r="A110" s="79" t="s">
        <v>368</v>
      </c>
      <c r="B110" s="77"/>
      <c r="C110" s="95"/>
      <c r="D110" s="94">
        <f>SUM(D106:D109)</f>
        <v>131240</v>
      </c>
      <c r="E110" s="195">
        <f>SUM(E106:E109)</f>
        <v>15912.17</v>
      </c>
      <c r="F110" s="195">
        <f>SUM(F106:F109)</f>
        <v>115327.83</v>
      </c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</row>
    <row r="111" spans="1:19" ht="19.5" customHeight="1" x14ac:dyDescent="0.25">
      <c r="A111" s="93"/>
      <c r="B111" s="82"/>
      <c r="C111" s="81"/>
      <c r="D111" s="72"/>
      <c r="E111" s="187"/>
      <c r="F111" s="187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</row>
    <row r="112" spans="1:19" ht="19.5" customHeight="1" x14ac:dyDescent="0.25">
      <c r="A112" s="79" t="s">
        <v>367</v>
      </c>
      <c r="B112" s="82"/>
      <c r="C112" s="92"/>
      <c r="D112" s="71"/>
      <c r="E112" s="187"/>
      <c r="F112" s="187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</row>
    <row r="113" spans="1:19" ht="34.5" customHeight="1" x14ac:dyDescent="0.25">
      <c r="A113" s="91" t="s">
        <v>242</v>
      </c>
      <c r="B113" s="84">
        <v>6</v>
      </c>
      <c r="C113" s="90">
        <f>(6000)</f>
        <v>6000</v>
      </c>
      <c r="D113" s="72">
        <f t="shared" ref="D113:D120" si="9">C113*B113</f>
        <v>36000</v>
      </c>
      <c r="E113" s="187">
        <f>'PC 2022'!L34+'PC 2022'!L277+'PC 2022'!L337+'PC 2022'!L371</f>
        <v>6600</v>
      </c>
      <c r="F113" s="187">
        <f>D113-E113</f>
        <v>29400</v>
      </c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</row>
    <row r="114" spans="1:19" ht="19.5" customHeight="1" x14ac:dyDescent="0.25">
      <c r="A114" s="85" t="s">
        <v>366</v>
      </c>
      <c r="B114" s="84">
        <v>2</v>
      </c>
      <c r="C114" s="83">
        <f>581*2</f>
        <v>1162</v>
      </c>
      <c r="D114" s="72">
        <f t="shared" si="9"/>
        <v>2324</v>
      </c>
      <c r="E114" s="187">
        <v>0</v>
      </c>
      <c r="F114" s="187">
        <f>D114-E114</f>
        <v>2324</v>
      </c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</row>
    <row r="115" spans="1:19" ht="19.5" customHeight="1" x14ac:dyDescent="0.25">
      <c r="A115" s="85" t="s">
        <v>365</v>
      </c>
      <c r="B115" s="84">
        <v>2</v>
      </c>
      <c r="C115" s="83">
        <v>1500</v>
      </c>
      <c r="D115" s="72">
        <f t="shared" si="9"/>
        <v>3000</v>
      </c>
      <c r="E115" s="187">
        <v>0</v>
      </c>
      <c r="F115" s="187">
        <f>D115-E115</f>
        <v>3000</v>
      </c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</row>
    <row r="116" spans="1:19" ht="19.5" customHeight="1" x14ac:dyDescent="0.25">
      <c r="A116" s="89" t="s">
        <v>364</v>
      </c>
      <c r="B116" s="84">
        <v>1</v>
      </c>
      <c r="C116" s="88">
        <f>1000+1200</f>
        <v>2200</v>
      </c>
      <c r="D116" s="72">
        <f t="shared" si="9"/>
        <v>2200</v>
      </c>
      <c r="E116" s="187">
        <f>'PC 2022'!L370</f>
        <v>3200</v>
      </c>
      <c r="F116" s="187">
        <f>D116-E116</f>
        <v>-1000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</row>
    <row r="117" spans="1:19" ht="19.5" customHeight="1" x14ac:dyDescent="0.25">
      <c r="A117" s="89" t="s">
        <v>243</v>
      </c>
      <c r="B117" s="84">
        <v>3</v>
      </c>
      <c r="C117" s="88">
        <v>4000</v>
      </c>
      <c r="D117" s="72">
        <f t="shared" si="9"/>
        <v>12000</v>
      </c>
      <c r="E117" s="187">
        <f>'PC 2022'!L36+'PC 2022'!L204+'PC 2022'!L363</f>
        <v>10000</v>
      </c>
      <c r="F117" s="187">
        <f>D117-E117</f>
        <v>2000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</row>
    <row r="118" spans="1:19" ht="19.5" customHeight="1" x14ac:dyDescent="0.25">
      <c r="A118" s="86" t="s">
        <v>363</v>
      </c>
      <c r="B118" s="84">
        <v>12</v>
      </c>
      <c r="C118" s="83">
        <v>0</v>
      </c>
      <c r="D118" s="72">
        <f t="shared" si="9"/>
        <v>0</v>
      </c>
      <c r="E118" s="187">
        <v>0</v>
      </c>
      <c r="F118" s="187">
        <v>0</v>
      </c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</row>
    <row r="119" spans="1:19" ht="19.5" customHeight="1" x14ac:dyDescent="0.25">
      <c r="A119" s="86" t="s">
        <v>362</v>
      </c>
      <c r="B119" s="84">
        <v>120</v>
      </c>
      <c r="C119" s="83">
        <f>20</f>
        <v>20</v>
      </c>
      <c r="D119" s="72">
        <f t="shared" si="9"/>
        <v>2400</v>
      </c>
      <c r="E119" s="187">
        <v>0</v>
      </c>
      <c r="F119" s="187">
        <f>D119-E119</f>
        <v>2400</v>
      </c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</row>
    <row r="120" spans="1:19" ht="19.5" customHeight="1" x14ac:dyDescent="0.25">
      <c r="A120" s="85" t="s">
        <v>361</v>
      </c>
      <c r="B120" s="84">
        <v>12</v>
      </c>
      <c r="C120" s="83">
        <v>100</v>
      </c>
      <c r="D120" s="72">
        <f t="shared" si="9"/>
        <v>1200</v>
      </c>
      <c r="E120" s="187">
        <v>0</v>
      </c>
      <c r="F120" s="187">
        <f>D120-E120</f>
        <v>1200</v>
      </c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</row>
    <row r="121" spans="1:19" ht="30.75" customHeight="1" x14ac:dyDescent="0.25">
      <c r="A121" s="79" t="s">
        <v>360</v>
      </c>
      <c r="B121" s="82"/>
      <c r="C121" s="81"/>
      <c r="D121" s="75">
        <f>SUM(D113:D120)</f>
        <v>59124</v>
      </c>
      <c r="E121" s="190">
        <f>SUM(E113:E120)</f>
        <v>19800</v>
      </c>
      <c r="F121" s="190">
        <f>SUM(F113:F120)</f>
        <v>39324</v>
      </c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</row>
    <row r="122" spans="1:19" ht="19.5" customHeight="1" x14ac:dyDescent="0.25">
      <c r="A122" s="78"/>
      <c r="B122" s="77"/>
      <c r="C122" s="76"/>
      <c r="D122" s="71"/>
      <c r="E122" s="196"/>
      <c r="F122" s="196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</row>
    <row r="123" spans="1:19" ht="19.5" customHeight="1" x14ac:dyDescent="0.25">
      <c r="A123" s="78" t="s">
        <v>359</v>
      </c>
      <c r="B123" s="77"/>
      <c r="C123" s="76"/>
      <c r="D123" s="71"/>
      <c r="E123" s="196"/>
      <c r="F123" s="196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</row>
    <row r="124" spans="1:19" ht="19.5" customHeight="1" x14ac:dyDescent="0.25">
      <c r="A124" s="78" t="s">
        <v>358</v>
      </c>
      <c r="B124" s="77"/>
      <c r="C124" s="76"/>
      <c r="D124" s="71">
        <v>20000</v>
      </c>
      <c r="E124" s="187">
        <v>0</v>
      </c>
      <c r="F124" s="187">
        <f>D124-E124</f>
        <v>20000</v>
      </c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</row>
    <row r="125" spans="1:19" ht="19.5" customHeight="1" x14ac:dyDescent="0.25">
      <c r="A125" s="78" t="s">
        <v>357</v>
      </c>
      <c r="B125" s="77"/>
      <c r="C125" s="76"/>
      <c r="D125" s="75">
        <f>SUM(D124)</f>
        <v>20000</v>
      </c>
      <c r="E125" s="190">
        <f>SUM(E124)</f>
        <v>0</v>
      </c>
      <c r="F125" s="190">
        <f>SUM(F124)</f>
        <v>20000</v>
      </c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</row>
    <row r="126" spans="1:19" ht="19.5" customHeight="1" x14ac:dyDescent="0.25">
      <c r="A126" s="78"/>
      <c r="B126" s="77"/>
      <c r="C126" s="76"/>
      <c r="D126" s="71"/>
      <c r="E126" s="196"/>
      <c r="F126" s="196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</row>
    <row r="127" spans="1:19" ht="19.5" customHeight="1" x14ac:dyDescent="0.25">
      <c r="A127" s="79" t="s">
        <v>356</v>
      </c>
      <c r="B127" s="77"/>
      <c r="C127" s="76"/>
      <c r="D127" s="71"/>
      <c r="E127" s="196"/>
      <c r="F127" s="196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</row>
    <row r="128" spans="1:19" ht="19.5" customHeight="1" x14ac:dyDescent="0.25">
      <c r="A128" s="79" t="s">
        <v>355</v>
      </c>
      <c r="B128" s="77">
        <v>10</v>
      </c>
      <c r="C128" s="71">
        <v>1000</v>
      </c>
      <c r="D128" s="80">
        <f>B128*C128</f>
        <v>10000</v>
      </c>
      <c r="E128" s="196">
        <f>D128</f>
        <v>10000</v>
      </c>
      <c r="F128" s="196">
        <f>D128-E128</f>
        <v>0</v>
      </c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</row>
    <row r="129" spans="1:19" ht="19.5" customHeight="1" x14ac:dyDescent="0.25">
      <c r="A129" s="79" t="s">
        <v>804</v>
      </c>
      <c r="B129" s="77">
        <v>1</v>
      </c>
      <c r="C129" s="202">
        <v>14560</v>
      </c>
      <c r="D129" s="80">
        <f>B129*C129</f>
        <v>14560</v>
      </c>
      <c r="E129" s="196">
        <v>13104</v>
      </c>
      <c r="F129" s="196">
        <f>D129-E129</f>
        <v>1456</v>
      </c>
      <c r="G129" s="197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</row>
    <row r="130" spans="1:19" ht="19.5" customHeight="1" x14ac:dyDescent="0.25">
      <c r="A130" s="79" t="s">
        <v>354</v>
      </c>
      <c r="B130" s="77">
        <v>1</v>
      </c>
      <c r="C130" s="202">
        <v>15000</v>
      </c>
      <c r="D130" s="71">
        <f>B130*C130</f>
        <v>15000</v>
      </c>
      <c r="E130" s="196">
        <v>0</v>
      </c>
      <c r="F130" s="196">
        <f t="shared" ref="F130:F131" si="10">D130-E130</f>
        <v>15000</v>
      </c>
      <c r="G130" s="197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</row>
    <row r="131" spans="1:19" ht="19.5" customHeight="1" x14ac:dyDescent="0.25">
      <c r="A131" s="79" t="s">
        <v>353</v>
      </c>
      <c r="B131" s="77">
        <v>1</v>
      </c>
      <c r="C131" s="202">
        <v>10440</v>
      </c>
      <c r="D131" s="71">
        <f>B131*C131</f>
        <v>10440</v>
      </c>
      <c r="E131" s="196">
        <v>0</v>
      </c>
      <c r="F131" s="196">
        <f t="shared" si="10"/>
        <v>10440</v>
      </c>
      <c r="G131" s="197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</row>
    <row r="132" spans="1:19" ht="19.5" customHeight="1" x14ac:dyDescent="0.25">
      <c r="A132" s="79"/>
      <c r="B132" s="77"/>
      <c r="C132" s="76"/>
      <c r="D132" s="203">
        <f>SUM(D128:D131)</f>
        <v>50000</v>
      </c>
      <c r="E132" s="204">
        <f>SUM(E128:E131)</f>
        <v>23104</v>
      </c>
      <c r="F132" s="204">
        <f>SUM(F128:F131)</f>
        <v>26896</v>
      </c>
      <c r="G132" s="65" t="s">
        <v>817</v>
      </c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</row>
    <row r="133" spans="1:19" ht="19.5" customHeight="1" x14ac:dyDescent="0.25">
      <c r="A133" s="78"/>
      <c r="B133" s="77"/>
      <c r="C133" s="76"/>
      <c r="D133" s="71"/>
      <c r="E133" s="196"/>
      <c r="F133" s="196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</row>
    <row r="134" spans="1:19" ht="19.5" customHeight="1" x14ac:dyDescent="0.25">
      <c r="A134" s="78" t="s">
        <v>352</v>
      </c>
      <c r="B134" s="77"/>
      <c r="C134" s="76"/>
      <c r="D134" s="71"/>
      <c r="E134" s="196"/>
      <c r="F134" s="196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</row>
    <row r="135" spans="1:19" ht="19.5" customHeight="1" x14ac:dyDescent="0.25">
      <c r="A135" s="78" t="s">
        <v>516</v>
      </c>
      <c r="B135" s="77">
        <v>2</v>
      </c>
      <c r="C135" s="162">
        <v>10678.88</v>
      </c>
      <c r="D135" s="71">
        <f>B135*C135</f>
        <v>21357.759999999998</v>
      </c>
      <c r="E135" s="196">
        <f>'PC 2022'!L205</f>
        <v>21357.759999999998</v>
      </c>
      <c r="F135" s="196">
        <f>D135-E135</f>
        <v>0</v>
      </c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</row>
    <row r="136" spans="1:19" ht="19.5" customHeight="1" x14ac:dyDescent="0.25">
      <c r="A136" s="78" t="s">
        <v>351</v>
      </c>
      <c r="B136" s="77">
        <v>2</v>
      </c>
      <c r="C136" s="162">
        <v>11093.96</v>
      </c>
      <c r="D136" s="71">
        <f>B136*C136</f>
        <v>22187.919999999998</v>
      </c>
      <c r="E136" s="196">
        <f>'PC 2022'!L236+'PC 2022'!L238</f>
        <v>22187.919999999998</v>
      </c>
      <c r="F136" s="196">
        <f t="shared" ref="F136:F137" si="11">D136-E136</f>
        <v>0</v>
      </c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</row>
    <row r="137" spans="1:19" ht="19.5" customHeight="1" x14ac:dyDescent="0.25">
      <c r="A137" s="78" t="s">
        <v>350</v>
      </c>
      <c r="B137" s="77">
        <v>2</v>
      </c>
      <c r="C137" s="76">
        <v>292.02999999999997</v>
      </c>
      <c r="D137" s="71">
        <f>B137*C137</f>
        <v>584.05999999999995</v>
      </c>
      <c r="E137" s="196">
        <f>'PC 2022'!L248</f>
        <v>584.05999999999995</v>
      </c>
      <c r="F137" s="196">
        <f t="shared" si="11"/>
        <v>0</v>
      </c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</row>
    <row r="138" spans="1:19" ht="19.5" customHeight="1" x14ac:dyDescent="0.25">
      <c r="A138" s="78" t="s">
        <v>517</v>
      </c>
      <c r="B138" s="77"/>
      <c r="C138" s="76"/>
      <c r="D138" s="75">
        <f>SUM(D135:D137)</f>
        <v>44129.739999999991</v>
      </c>
      <c r="E138" s="204">
        <f>SUM(E135:E137)</f>
        <v>44129.739999999991</v>
      </c>
      <c r="F138" s="204">
        <f>SUM(F135:F137)</f>
        <v>0</v>
      </c>
      <c r="G138" s="65" t="s">
        <v>806</v>
      </c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</row>
    <row r="139" spans="1:19" ht="19.5" customHeight="1" x14ac:dyDescent="0.25">
      <c r="A139" s="78"/>
      <c r="B139" s="77"/>
      <c r="C139" s="76"/>
      <c r="D139" s="71"/>
      <c r="E139" s="196"/>
      <c r="F139" s="196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</row>
    <row r="140" spans="1:19" ht="19.5" customHeight="1" x14ac:dyDescent="0.25">
      <c r="A140" s="223" t="s">
        <v>349</v>
      </c>
      <c r="B140" s="228"/>
      <c r="C140" s="224"/>
      <c r="D140" s="75">
        <f>$D$56+$D$62+$D$73+$D$79+$D$85+$D$90+$D$96+$D$103+$D$110+$D$121+$D$125+$D$132+$D$138</f>
        <v>1860311.72</v>
      </c>
      <c r="E140" s="191">
        <f>E56+E62+E73+E79+E85+E90+E96+E103+E110+E121+E125+E132+E138</f>
        <v>1416623.46</v>
      </c>
      <c r="F140" s="191">
        <f>D140-E140</f>
        <v>443688.26</v>
      </c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</row>
    <row r="141" spans="1:19" ht="19.5" customHeight="1" x14ac:dyDescent="0.25">
      <c r="A141" s="233"/>
      <c r="B141" s="234"/>
      <c r="C141" s="234"/>
      <c r="D141" s="234"/>
      <c r="E141" s="132"/>
      <c r="F141" s="132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</row>
    <row r="142" spans="1:19" ht="20.25" customHeight="1" x14ac:dyDescent="0.25">
      <c r="A142" s="207" t="s">
        <v>811</v>
      </c>
      <c r="B142" s="67"/>
      <c r="C142" s="67"/>
      <c r="D142" s="208">
        <f>D15-D140</f>
        <v>-217311.71999999997</v>
      </c>
      <c r="E142" s="214">
        <f>D132+D138</f>
        <v>94129.739999999991</v>
      </c>
      <c r="F142" s="215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</row>
    <row r="143" spans="1:19" ht="19.5" hidden="1" customHeight="1" x14ac:dyDescent="0.25">
      <c r="A143" s="222" t="s">
        <v>348</v>
      </c>
      <c r="B143" s="219"/>
      <c r="C143" s="221"/>
      <c r="D143" s="206"/>
      <c r="E143" s="133"/>
      <c r="F143" s="133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</row>
    <row r="144" spans="1:19" ht="19.5" hidden="1" customHeight="1" x14ac:dyDescent="0.25">
      <c r="A144" s="223" t="s">
        <v>347</v>
      </c>
      <c r="B144" s="224"/>
      <c r="C144" s="74">
        <v>44531</v>
      </c>
      <c r="D144" s="73">
        <v>44896</v>
      </c>
      <c r="E144" s="132"/>
      <c r="F144" s="132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</row>
    <row r="145" spans="1:19" ht="19.5" hidden="1" customHeight="1" x14ac:dyDescent="0.25">
      <c r="A145" s="225" t="s">
        <v>346</v>
      </c>
      <c r="B145" s="224"/>
      <c r="C145" s="72">
        <v>1095000</v>
      </c>
      <c r="D145" s="72"/>
      <c r="E145" s="69"/>
      <c r="F145" s="69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</row>
    <row r="146" spans="1:19" ht="18.75" hidden="1" customHeight="1" x14ac:dyDescent="0.25">
      <c r="A146" s="223" t="s">
        <v>345</v>
      </c>
      <c r="B146" s="224"/>
      <c r="C146" s="71">
        <f>SUM(C145)</f>
        <v>1095000</v>
      </c>
      <c r="D146" s="71"/>
      <c r="E146" s="132"/>
      <c r="F146" s="132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</row>
    <row r="147" spans="1:19" ht="18.75" customHeight="1" x14ac:dyDescent="0.25">
      <c r="A147" s="216" t="s">
        <v>812</v>
      </c>
      <c r="B147" s="131"/>
      <c r="C147" s="132"/>
      <c r="D147" s="132">
        <f>E15-E140</f>
        <v>118689.04000000004</v>
      </c>
      <c r="E147" s="132"/>
      <c r="F147" s="132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</row>
    <row r="148" spans="1:19" ht="18.75" customHeight="1" x14ac:dyDescent="0.25">
      <c r="A148" s="216"/>
      <c r="B148" s="131"/>
      <c r="C148" s="132"/>
      <c r="D148" s="132"/>
      <c r="E148" s="132"/>
      <c r="F148" s="132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</row>
    <row r="149" spans="1:19" ht="18.75" customHeight="1" x14ac:dyDescent="0.25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</row>
    <row r="150" spans="1:19" ht="18.75" customHeight="1" x14ac:dyDescent="0.25">
      <c r="A150" s="64"/>
      <c r="B150" s="64"/>
      <c r="C150" s="70" t="s">
        <v>344</v>
      </c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</row>
    <row r="151" spans="1:19" ht="18.75" customHeight="1" x14ac:dyDescent="0.25">
      <c r="A151" s="67" t="s">
        <v>343</v>
      </c>
      <c r="B151" s="64"/>
      <c r="C151" s="66">
        <f>D95</f>
        <v>650000</v>
      </c>
      <c r="D151" s="65" t="s">
        <v>342</v>
      </c>
      <c r="E151" s="69"/>
      <c r="F151" s="69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</row>
    <row r="152" spans="1:19" ht="18.75" customHeight="1" x14ac:dyDescent="0.25">
      <c r="A152" s="66"/>
      <c r="B152" s="66"/>
      <c r="C152" s="212">
        <f>D73+D79</f>
        <v>364283</v>
      </c>
      <c r="D152" s="65" t="s">
        <v>341</v>
      </c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</row>
    <row r="153" spans="1:19" ht="18.75" customHeight="1" x14ac:dyDescent="0.25">
      <c r="A153" s="68"/>
      <c r="B153" s="66"/>
      <c r="C153" s="212">
        <f>D56</f>
        <v>255161.98</v>
      </c>
      <c r="D153" s="65" t="s">
        <v>340</v>
      </c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</row>
    <row r="154" spans="1:19" ht="18.75" customHeight="1" x14ac:dyDescent="0.25">
      <c r="A154" s="68"/>
      <c r="B154" s="66"/>
      <c r="C154" s="66">
        <f>D125</f>
        <v>20000</v>
      </c>
      <c r="D154" s="65" t="s">
        <v>807</v>
      </c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</row>
    <row r="155" spans="1:19" ht="18.75" customHeight="1" x14ac:dyDescent="0.25">
      <c r="A155" s="64"/>
      <c r="B155" s="64"/>
      <c r="C155" s="205">
        <f>SUM(C151:C154)</f>
        <v>1289444.98</v>
      </c>
      <c r="D155" s="67" t="s">
        <v>809</v>
      </c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</row>
    <row r="156" spans="1:19" ht="18.75" customHeight="1" x14ac:dyDescent="0.25">
      <c r="A156" s="64"/>
      <c r="B156" s="64"/>
      <c r="C156" s="210">
        <f>D140</f>
        <v>1860311.72</v>
      </c>
      <c r="D156" s="211" t="s">
        <v>808</v>
      </c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</row>
    <row r="157" spans="1:19" ht="18.75" customHeight="1" x14ac:dyDescent="0.25">
      <c r="A157" s="64"/>
      <c r="B157" s="64" t="s">
        <v>440</v>
      </c>
      <c r="C157" s="209">
        <f>C156-C155</f>
        <v>570866.74</v>
      </c>
      <c r="D157" s="65" t="s">
        <v>810</v>
      </c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</row>
    <row r="158" spans="1:19" ht="18.75" customHeight="1" x14ac:dyDescent="0.25">
      <c r="A158" s="64"/>
      <c r="B158" s="64"/>
      <c r="C158" s="66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</row>
    <row r="159" spans="1:19" ht="18.75" customHeight="1" x14ac:dyDescent="0.25">
      <c r="A159" s="64"/>
      <c r="B159" s="64"/>
      <c r="C159" s="213">
        <v>800000</v>
      </c>
      <c r="D159" s="65" t="s">
        <v>339</v>
      </c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</row>
    <row r="160" spans="1:19" ht="18.75" customHeight="1" x14ac:dyDescent="0.25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</row>
    <row r="161" spans="1:19" ht="18.75" customHeight="1" x14ac:dyDescent="0.25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</row>
    <row r="162" spans="1:19" ht="18.75" customHeight="1" x14ac:dyDescent="0.25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</row>
    <row r="163" spans="1:19" ht="18.75" customHeight="1" x14ac:dyDescent="0.25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</row>
    <row r="164" spans="1:19" ht="18.75" customHeight="1" x14ac:dyDescent="0.25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</row>
    <row r="165" spans="1:19" ht="18.75" customHeight="1" x14ac:dyDescent="0.25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</row>
    <row r="166" spans="1:19" ht="18.75" customHeight="1" x14ac:dyDescent="0.25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</row>
    <row r="167" spans="1:19" ht="18.75" customHeight="1" x14ac:dyDescent="0.25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</row>
    <row r="168" spans="1:19" ht="18.75" customHeight="1" x14ac:dyDescent="0.25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</row>
    <row r="169" spans="1:19" ht="18.75" customHeight="1" x14ac:dyDescent="0.25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</row>
    <row r="170" spans="1:19" ht="18.75" customHeight="1" x14ac:dyDescent="0.25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</row>
    <row r="171" spans="1:19" ht="18.75" customHeight="1" x14ac:dyDescent="0.25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</row>
    <row r="172" spans="1:19" ht="18.75" customHeight="1" x14ac:dyDescent="0.25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</row>
    <row r="173" spans="1:19" ht="18.75" customHeight="1" x14ac:dyDescent="0.25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</row>
    <row r="174" spans="1:19" ht="18.75" customHeight="1" x14ac:dyDescent="0.25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</row>
    <row r="175" spans="1:19" ht="18.75" customHeight="1" x14ac:dyDescent="0.25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</row>
    <row r="176" spans="1:19" ht="18.75" customHeight="1" x14ac:dyDescent="0.25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</row>
    <row r="177" spans="1:19" ht="18.75" customHeight="1" x14ac:dyDescent="0.25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</row>
    <row r="178" spans="1:19" ht="18.75" customHeight="1" x14ac:dyDescent="0.25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</row>
    <row r="179" spans="1:19" ht="18.75" customHeight="1" x14ac:dyDescent="0.25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</row>
    <row r="180" spans="1:19" ht="18.75" customHeight="1" x14ac:dyDescent="0.25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</row>
    <row r="181" spans="1:19" ht="18.75" customHeight="1" x14ac:dyDescent="0.25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</row>
    <row r="182" spans="1:19" ht="18.75" customHeight="1" x14ac:dyDescent="0.25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</row>
    <row r="183" spans="1:19" ht="18.75" customHeight="1" x14ac:dyDescent="0.25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</row>
    <row r="184" spans="1:19" ht="18.75" customHeight="1" x14ac:dyDescent="0.25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</row>
    <row r="185" spans="1:19" ht="18.75" customHeight="1" x14ac:dyDescent="0.25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</row>
    <row r="186" spans="1:19" ht="18.75" customHeight="1" x14ac:dyDescent="0.25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</row>
    <row r="187" spans="1:19" ht="18.75" customHeight="1" x14ac:dyDescent="0.25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</row>
    <row r="188" spans="1:19" ht="18.75" customHeight="1" x14ac:dyDescent="0.25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</row>
    <row r="189" spans="1:19" ht="18.75" customHeight="1" x14ac:dyDescent="0.25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</row>
    <row r="190" spans="1:19" ht="18.75" customHeight="1" x14ac:dyDescent="0.25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</row>
    <row r="191" spans="1:19" ht="18.75" customHeight="1" x14ac:dyDescent="0.2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</row>
    <row r="192" spans="1:19" ht="18.75" customHeight="1" x14ac:dyDescent="0.2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</row>
    <row r="193" spans="1:19" ht="18.75" customHeight="1" x14ac:dyDescent="0.2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</row>
    <row r="194" spans="1:19" ht="18.75" customHeight="1" x14ac:dyDescent="0.2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</row>
    <row r="195" spans="1:19" ht="18.75" customHeight="1" x14ac:dyDescent="0.2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</row>
    <row r="196" spans="1:19" ht="18.75" customHeight="1" x14ac:dyDescent="0.2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</row>
    <row r="197" spans="1:19" ht="18.75" customHeight="1" x14ac:dyDescent="0.2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</row>
    <row r="198" spans="1:19" ht="18.75" customHeight="1" x14ac:dyDescent="0.25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</row>
    <row r="199" spans="1:19" ht="18.75" customHeight="1" x14ac:dyDescent="0.2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</row>
    <row r="200" spans="1:19" ht="18.75" customHeight="1" x14ac:dyDescent="0.2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</row>
    <row r="201" spans="1:19" ht="18.75" customHeight="1" x14ac:dyDescent="0.2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</row>
    <row r="202" spans="1:19" ht="18.75" customHeight="1" x14ac:dyDescent="0.2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</row>
    <row r="203" spans="1:19" ht="18.75" customHeight="1" x14ac:dyDescent="0.25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</row>
    <row r="204" spans="1:19" ht="18.75" customHeight="1" x14ac:dyDescent="0.2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</row>
    <row r="205" spans="1:19" ht="18.75" customHeight="1" x14ac:dyDescent="0.25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</row>
    <row r="206" spans="1:19" ht="18.75" customHeight="1" x14ac:dyDescent="0.25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</row>
    <row r="207" spans="1:19" ht="18.75" customHeight="1" x14ac:dyDescent="0.25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</row>
    <row r="208" spans="1:19" ht="18.75" customHeight="1" x14ac:dyDescent="0.25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</row>
    <row r="209" spans="1:19" ht="18.75" customHeight="1" x14ac:dyDescent="0.25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</row>
    <row r="210" spans="1:19" ht="18.75" customHeight="1" x14ac:dyDescent="0.25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</row>
    <row r="211" spans="1:19" ht="18.75" customHeight="1" x14ac:dyDescent="0.25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</row>
    <row r="212" spans="1:19" ht="18.75" customHeight="1" x14ac:dyDescent="0.25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</row>
    <row r="213" spans="1:19" ht="18.75" customHeight="1" x14ac:dyDescent="0.25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</row>
    <row r="214" spans="1:19" ht="18.75" customHeight="1" x14ac:dyDescent="0.25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</row>
    <row r="215" spans="1:19" ht="18.75" customHeight="1" x14ac:dyDescent="0.25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</row>
    <row r="216" spans="1:19" ht="18.75" customHeight="1" x14ac:dyDescent="0.25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</row>
    <row r="217" spans="1:19" ht="18.75" customHeight="1" x14ac:dyDescent="0.25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</row>
    <row r="218" spans="1:19" ht="18.75" customHeight="1" x14ac:dyDescent="0.25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</row>
    <row r="219" spans="1:19" ht="18.75" customHeight="1" x14ac:dyDescent="0.25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</row>
    <row r="220" spans="1:19" ht="18.75" customHeight="1" x14ac:dyDescent="0.25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</row>
    <row r="221" spans="1:19" ht="18.75" customHeight="1" x14ac:dyDescent="0.25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</row>
    <row r="222" spans="1:19" ht="18.75" customHeight="1" x14ac:dyDescent="0.25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</row>
    <row r="223" spans="1:19" ht="18.75" customHeight="1" x14ac:dyDescent="0.25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</row>
    <row r="224" spans="1:19" ht="18.75" customHeight="1" x14ac:dyDescent="0.25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</row>
    <row r="225" spans="1:19" ht="18.75" customHeight="1" x14ac:dyDescent="0.25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</row>
    <row r="226" spans="1:19" ht="18.75" customHeight="1" x14ac:dyDescent="0.25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</row>
    <row r="227" spans="1:19" ht="18.75" customHeight="1" x14ac:dyDescent="0.25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</row>
    <row r="228" spans="1:19" ht="18.75" customHeight="1" x14ac:dyDescent="0.25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</row>
    <row r="229" spans="1:19" ht="18.75" customHeight="1" x14ac:dyDescent="0.25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</row>
    <row r="230" spans="1:19" ht="18.75" customHeight="1" x14ac:dyDescent="0.25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</row>
    <row r="231" spans="1:19" ht="18.75" customHeight="1" x14ac:dyDescent="0.25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</row>
    <row r="232" spans="1:19" ht="18.75" customHeight="1" x14ac:dyDescent="0.25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</row>
    <row r="233" spans="1:19" ht="18.75" customHeight="1" x14ac:dyDescent="0.25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</row>
    <row r="234" spans="1:19" ht="18.75" customHeight="1" x14ac:dyDescent="0.25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</row>
    <row r="235" spans="1:19" ht="18.75" customHeight="1" x14ac:dyDescent="0.25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</row>
    <row r="236" spans="1:19" ht="18.75" customHeight="1" x14ac:dyDescent="0.25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</row>
    <row r="237" spans="1:19" ht="18.75" customHeight="1" x14ac:dyDescent="0.25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</row>
    <row r="238" spans="1:19" ht="18.75" customHeight="1" x14ac:dyDescent="0.25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</row>
    <row r="239" spans="1:19" ht="18.75" customHeight="1" x14ac:dyDescent="0.25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</row>
    <row r="240" spans="1:19" ht="18.75" customHeight="1" x14ac:dyDescent="0.25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</row>
    <row r="241" spans="1:19" ht="18.75" customHeight="1" x14ac:dyDescent="0.25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</row>
    <row r="242" spans="1:19" ht="18.75" customHeight="1" x14ac:dyDescent="0.25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</row>
    <row r="243" spans="1:19" ht="18.75" customHeight="1" x14ac:dyDescent="0.25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</row>
    <row r="244" spans="1:19" ht="18.75" customHeight="1" x14ac:dyDescent="0.25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</row>
    <row r="245" spans="1:19" ht="18.75" customHeight="1" x14ac:dyDescent="0.25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</row>
    <row r="246" spans="1:19" ht="18.75" customHeight="1" x14ac:dyDescent="0.25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</row>
    <row r="247" spans="1:19" ht="18.75" customHeight="1" x14ac:dyDescent="0.25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</row>
    <row r="248" spans="1:19" ht="18.75" customHeight="1" x14ac:dyDescent="0.25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</row>
    <row r="249" spans="1:19" ht="18.75" customHeight="1" x14ac:dyDescent="0.25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</row>
    <row r="250" spans="1:19" ht="18.75" customHeight="1" x14ac:dyDescent="0.25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</row>
    <row r="251" spans="1:19" ht="18.75" customHeight="1" x14ac:dyDescent="0.25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</row>
    <row r="252" spans="1:19" ht="18.75" customHeight="1" x14ac:dyDescent="0.2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</row>
    <row r="253" spans="1:19" ht="18.75" customHeight="1" x14ac:dyDescent="0.25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</row>
    <row r="254" spans="1:19" ht="18.75" customHeight="1" x14ac:dyDescent="0.25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</row>
    <row r="255" spans="1:19" ht="18.75" customHeight="1" x14ac:dyDescent="0.25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</row>
    <row r="256" spans="1:19" ht="18.75" customHeight="1" x14ac:dyDescent="0.25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</row>
    <row r="257" spans="1:19" ht="18.75" customHeight="1" x14ac:dyDescent="0.25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</row>
    <row r="258" spans="1:19" ht="18.75" customHeight="1" x14ac:dyDescent="0.25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</row>
    <row r="259" spans="1:19" ht="18.75" customHeight="1" x14ac:dyDescent="0.25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</row>
    <row r="260" spans="1:19" ht="18.75" customHeight="1" x14ac:dyDescent="0.25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</row>
    <row r="261" spans="1:19" ht="18.75" customHeight="1" x14ac:dyDescent="0.25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</row>
    <row r="262" spans="1:19" ht="18.75" customHeight="1" x14ac:dyDescent="0.25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</row>
    <row r="263" spans="1:19" ht="18.75" customHeight="1" x14ac:dyDescent="0.25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</row>
    <row r="264" spans="1:19" ht="18.75" customHeight="1" x14ac:dyDescent="0.25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</row>
    <row r="265" spans="1:19" ht="18.75" customHeight="1" x14ac:dyDescent="0.25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</row>
    <row r="266" spans="1:19" ht="18.75" customHeight="1" x14ac:dyDescent="0.25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</row>
    <row r="267" spans="1:19" ht="18.75" customHeight="1" x14ac:dyDescent="0.25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</row>
    <row r="268" spans="1:19" ht="18.75" customHeight="1" x14ac:dyDescent="0.25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</row>
    <row r="269" spans="1:19" ht="18.75" customHeight="1" x14ac:dyDescent="0.25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</row>
    <row r="270" spans="1:19" ht="18.75" customHeight="1" x14ac:dyDescent="0.25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</row>
    <row r="271" spans="1:19" ht="18.75" customHeight="1" x14ac:dyDescent="0.25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</row>
    <row r="272" spans="1:19" ht="18.75" customHeight="1" x14ac:dyDescent="0.25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</row>
    <row r="273" spans="1:19" ht="18.75" customHeight="1" x14ac:dyDescent="0.25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</row>
    <row r="274" spans="1:19" ht="18.75" customHeight="1" x14ac:dyDescent="0.25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</row>
    <row r="275" spans="1:19" ht="18.75" customHeight="1" x14ac:dyDescent="0.25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</row>
    <row r="276" spans="1:19" ht="18.75" customHeight="1" x14ac:dyDescent="0.25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</row>
    <row r="277" spans="1:19" ht="18.75" customHeight="1" x14ac:dyDescent="0.25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</row>
    <row r="278" spans="1:19" ht="18.75" customHeight="1" x14ac:dyDescent="0.25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</row>
    <row r="279" spans="1:19" ht="18.75" customHeight="1" x14ac:dyDescent="0.25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</row>
    <row r="280" spans="1:19" ht="18.75" customHeight="1" x14ac:dyDescent="0.25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</row>
    <row r="281" spans="1:19" ht="18.75" customHeight="1" x14ac:dyDescent="0.25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</row>
    <row r="282" spans="1:19" ht="18.75" customHeight="1" x14ac:dyDescent="0.25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</row>
    <row r="283" spans="1:19" ht="18.75" customHeight="1" x14ac:dyDescent="0.2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</row>
    <row r="284" spans="1:19" ht="18.75" customHeight="1" x14ac:dyDescent="0.2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</row>
    <row r="285" spans="1:19" ht="18.75" customHeight="1" x14ac:dyDescent="0.2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</row>
    <row r="286" spans="1:19" ht="18.75" customHeight="1" x14ac:dyDescent="0.2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</row>
    <row r="287" spans="1:19" ht="18.75" customHeight="1" x14ac:dyDescent="0.25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</row>
    <row r="288" spans="1:19" ht="18.75" customHeight="1" x14ac:dyDescent="0.25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</row>
    <row r="289" spans="1:19" ht="18.75" customHeight="1" x14ac:dyDescent="0.25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</row>
    <row r="290" spans="1:19" ht="18.75" customHeight="1" x14ac:dyDescent="0.25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</row>
    <row r="291" spans="1:19" ht="18.75" customHeight="1" x14ac:dyDescent="0.2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</row>
    <row r="292" spans="1:19" ht="18.75" customHeight="1" x14ac:dyDescent="0.2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</row>
    <row r="293" spans="1:19" ht="18.75" customHeight="1" x14ac:dyDescent="0.2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</row>
    <row r="294" spans="1:19" ht="18.75" customHeight="1" x14ac:dyDescent="0.2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</row>
    <row r="295" spans="1:19" ht="18.75" customHeight="1" x14ac:dyDescent="0.25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</row>
    <row r="296" spans="1:19" ht="18.75" customHeight="1" x14ac:dyDescent="0.25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</row>
    <row r="297" spans="1:19" ht="18.75" customHeight="1" x14ac:dyDescent="0.2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</row>
    <row r="298" spans="1:19" ht="18.75" customHeight="1" x14ac:dyDescent="0.2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</row>
    <row r="299" spans="1:19" ht="18.75" customHeight="1" x14ac:dyDescent="0.25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</row>
    <row r="300" spans="1:19" ht="18.75" customHeight="1" x14ac:dyDescent="0.2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</row>
    <row r="301" spans="1:19" ht="18.75" customHeight="1" x14ac:dyDescent="0.2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</row>
    <row r="302" spans="1:19" ht="18.75" customHeight="1" x14ac:dyDescent="0.2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</row>
    <row r="303" spans="1:19" ht="18.75" customHeight="1" x14ac:dyDescent="0.2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</row>
    <row r="304" spans="1:19" ht="18.75" customHeight="1" x14ac:dyDescent="0.2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</row>
    <row r="305" spans="1:19" ht="18.75" customHeight="1" x14ac:dyDescent="0.2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</row>
    <row r="306" spans="1:19" ht="18.75" customHeight="1" x14ac:dyDescent="0.2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</row>
    <row r="307" spans="1:19" ht="18.75" customHeight="1" x14ac:dyDescent="0.2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</row>
    <row r="308" spans="1:19" ht="18.75" customHeight="1" x14ac:dyDescent="0.2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</row>
    <row r="309" spans="1:19" ht="18.75" customHeight="1" x14ac:dyDescent="0.2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</row>
    <row r="310" spans="1:19" ht="18.75" customHeight="1" x14ac:dyDescent="0.2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</row>
    <row r="311" spans="1:19" ht="18.75" customHeight="1" x14ac:dyDescent="0.2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</row>
    <row r="312" spans="1:19" ht="18.75" customHeight="1" x14ac:dyDescent="0.2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</row>
    <row r="313" spans="1:19" ht="18.75" customHeight="1" x14ac:dyDescent="0.25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</row>
    <row r="314" spans="1:19" ht="18.75" customHeight="1" x14ac:dyDescent="0.2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</row>
    <row r="315" spans="1:19" ht="18.75" customHeight="1" x14ac:dyDescent="0.2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</row>
    <row r="316" spans="1:19" ht="18.75" customHeight="1" x14ac:dyDescent="0.2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</row>
    <row r="317" spans="1:19" ht="18.75" customHeight="1" x14ac:dyDescent="0.2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</row>
    <row r="318" spans="1:19" ht="18.75" customHeight="1" x14ac:dyDescent="0.2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</row>
    <row r="319" spans="1:19" ht="18.75" customHeight="1" x14ac:dyDescent="0.2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</row>
    <row r="320" spans="1:19" ht="18.75" customHeight="1" x14ac:dyDescent="0.2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</row>
    <row r="321" spans="1:19" ht="18.75" customHeight="1" x14ac:dyDescent="0.2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</row>
    <row r="322" spans="1:19" ht="18.75" customHeight="1" x14ac:dyDescent="0.2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</row>
    <row r="323" spans="1:19" ht="18.75" customHeight="1" x14ac:dyDescent="0.25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</row>
    <row r="324" spans="1:19" ht="18.75" customHeight="1" x14ac:dyDescent="0.2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</row>
    <row r="325" spans="1:19" ht="18.75" customHeight="1" x14ac:dyDescent="0.2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</row>
    <row r="326" spans="1:19" ht="18.75" customHeight="1" x14ac:dyDescent="0.25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</row>
    <row r="327" spans="1:19" ht="18.75" customHeight="1" x14ac:dyDescent="0.25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</row>
    <row r="328" spans="1:19" ht="18.75" customHeight="1" x14ac:dyDescent="0.25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</row>
    <row r="329" spans="1:19" ht="18.75" customHeight="1" x14ac:dyDescent="0.25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</row>
    <row r="330" spans="1:19" ht="18.75" customHeight="1" x14ac:dyDescent="0.25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</row>
    <row r="331" spans="1:19" ht="18.75" customHeight="1" x14ac:dyDescent="0.25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</row>
    <row r="332" spans="1:19" ht="18.75" customHeight="1" x14ac:dyDescent="0.25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</row>
    <row r="333" spans="1:19" ht="18.75" customHeight="1" x14ac:dyDescent="0.25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</row>
    <row r="334" spans="1:19" ht="18.75" customHeight="1" x14ac:dyDescent="0.25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</row>
    <row r="335" spans="1:19" ht="18.75" customHeight="1" x14ac:dyDescent="0.2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</row>
    <row r="336" spans="1:19" ht="18.75" customHeight="1" x14ac:dyDescent="0.25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</row>
    <row r="337" spans="1:19" ht="18.75" customHeight="1" x14ac:dyDescent="0.25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</row>
    <row r="338" spans="1:19" ht="18.75" customHeight="1" x14ac:dyDescent="0.25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</row>
    <row r="339" spans="1:19" ht="18.75" customHeight="1" x14ac:dyDescent="0.25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</row>
    <row r="340" spans="1:19" ht="18.75" customHeight="1" x14ac:dyDescent="0.25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</row>
    <row r="341" spans="1:19" ht="18.75" customHeight="1" x14ac:dyDescent="0.25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</row>
    <row r="342" spans="1:19" ht="18.75" customHeight="1" x14ac:dyDescent="0.25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</row>
    <row r="343" spans="1:19" ht="18.75" customHeight="1" x14ac:dyDescent="0.25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</row>
    <row r="344" spans="1:19" ht="18.75" customHeight="1" x14ac:dyDescent="0.25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</row>
    <row r="345" spans="1:19" ht="18.75" customHeight="1" x14ac:dyDescent="0.25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</row>
    <row r="346" spans="1:19" ht="18.75" customHeight="1" x14ac:dyDescent="0.2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</row>
    <row r="347" spans="1:19" ht="18.75" customHeight="1" x14ac:dyDescent="0.25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</row>
    <row r="348" spans="1:19" ht="18.75" customHeight="1" x14ac:dyDescent="0.25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</row>
    <row r="349" spans="1:19" ht="18.75" customHeight="1" x14ac:dyDescent="0.25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</row>
    <row r="350" spans="1:19" ht="18.75" customHeight="1" x14ac:dyDescent="0.25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</row>
    <row r="351" spans="1:19" ht="18.75" customHeight="1" x14ac:dyDescent="0.25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</row>
    <row r="352" spans="1:19" ht="18.75" customHeight="1" x14ac:dyDescent="0.25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</row>
    <row r="353" spans="1:19" ht="18.75" customHeight="1" x14ac:dyDescent="0.25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</row>
    <row r="354" spans="1:19" ht="18.75" customHeight="1" x14ac:dyDescent="0.25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</row>
    <row r="355" spans="1:19" ht="18.75" customHeight="1" x14ac:dyDescent="0.25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</row>
    <row r="356" spans="1:19" ht="18.75" customHeight="1" x14ac:dyDescent="0.25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</row>
    <row r="357" spans="1:19" ht="18.75" customHeight="1" x14ac:dyDescent="0.2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</row>
    <row r="358" spans="1:19" ht="18.75" customHeight="1" x14ac:dyDescent="0.25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</row>
    <row r="359" spans="1:19" ht="18.75" customHeight="1" x14ac:dyDescent="0.25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</row>
    <row r="360" spans="1:19" ht="18.75" customHeight="1" x14ac:dyDescent="0.25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</row>
    <row r="361" spans="1:19" ht="18.75" customHeight="1" x14ac:dyDescent="0.25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</row>
    <row r="362" spans="1:19" ht="18.75" customHeight="1" x14ac:dyDescent="0.25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</row>
    <row r="363" spans="1:19" ht="18.75" customHeight="1" x14ac:dyDescent="0.25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</row>
    <row r="364" spans="1:19" ht="18.75" customHeight="1" x14ac:dyDescent="0.25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</row>
    <row r="365" spans="1:19" ht="18.75" customHeight="1" x14ac:dyDescent="0.25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</row>
    <row r="366" spans="1:19" ht="18.75" customHeight="1" x14ac:dyDescent="0.25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</row>
    <row r="367" spans="1:19" ht="18.75" customHeight="1" x14ac:dyDescent="0.25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</row>
    <row r="368" spans="1:19" ht="18.75" customHeight="1" x14ac:dyDescent="0.25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</row>
    <row r="369" spans="1:19" ht="18.75" customHeight="1" x14ac:dyDescent="0.25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</row>
    <row r="370" spans="1:19" ht="18.75" customHeight="1" x14ac:dyDescent="0.25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</row>
    <row r="371" spans="1:19" ht="18.75" customHeight="1" x14ac:dyDescent="0.25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</row>
    <row r="372" spans="1:19" ht="18.75" customHeight="1" x14ac:dyDescent="0.25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</row>
    <row r="373" spans="1:19" ht="18.75" customHeight="1" x14ac:dyDescent="0.25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</row>
    <row r="374" spans="1:19" ht="18.75" customHeight="1" x14ac:dyDescent="0.25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</row>
    <row r="375" spans="1:19" ht="18.75" customHeight="1" x14ac:dyDescent="0.25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</row>
    <row r="376" spans="1:19" ht="18.75" customHeight="1" x14ac:dyDescent="0.25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</row>
    <row r="377" spans="1:19" ht="18.75" customHeight="1" x14ac:dyDescent="0.25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</row>
    <row r="378" spans="1:19" ht="18.75" customHeight="1" x14ac:dyDescent="0.25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</row>
    <row r="379" spans="1:19" ht="18.75" customHeight="1" x14ac:dyDescent="0.25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</row>
    <row r="380" spans="1:19" ht="18.75" customHeight="1" x14ac:dyDescent="0.25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</row>
    <row r="381" spans="1:19" ht="18.75" customHeight="1" x14ac:dyDescent="0.25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</row>
    <row r="382" spans="1:19" ht="18.75" customHeight="1" x14ac:dyDescent="0.25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</row>
    <row r="383" spans="1:19" ht="18.75" customHeight="1" x14ac:dyDescent="0.25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</row>
    <row r="384" spans="1:19" ht="18.75" customHeight="1" x14ac:dyDescent="0.25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</row>
    <row r="385" spans="1:19" ht="18.75" customHeight="1" x14ac:dyDescent="0.25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</row>
    <row r="386" spans="1:19" ht="18.75" customHeight="1" x14ac:dyDescent="0.25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</row>
    <row r="387" spans="1:19" ht="18.75" customHeight="1" x14ac:dyDescent="0.25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</row>
    <row r="388" spans="1:19" ht="18.75" customHeight="1" x14ac:dyDescent="0.25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</row>
    <row r="389" spans="1:19" ht="18.75" customHeight="1" x14ac:dyDescent="0.25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</row>
    <row r="390" spans="1:19" ht="18.75" customHeight="1" x14ac:dyDescent="0.25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</row>
    <row r="391" spans="1:19" ht="18.75" customHeight="1" x14ac:dyDescent="0.25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</row>
    <row r="392" spans="1:19" ht="18.75" customHeight="1" x14ac:dyDescent="0.25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</row>
    <row r="393" spans="1:19" ht="18.75" customHeight="1" x14ac:dyDescent="0.25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</row>
    <row r="394" spans="1:19" ht="18.75" customHeight="1" x14ac:dyDescent="0.25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</row>
    <row r="395" spans="1:19" ht="18.75" customHeight="1" x14ac:dyDescent="0.25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</row>
    <row r="396" spans="1:19" ht="18.75" customHeight="1" x14ac:dyDescent="0.25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</row>
    <row r="397" spans="1:19" ht="18.75" customHeight="1" x14ac:dyDescent="0.25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</row>
    <row r="398" spans="1:19" ht="18.75" customHeight="1" x14ac:dyDescent="0.25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</row>
    <row r="399" spans="1:19" ht="18.75" customHeight="1" x14ac:dyDescent="0.25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</row>
    <row r="400" spans="1:19" ht="18.75" customHeight="1" x14ac:dyDescent="0.25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</row>
    <row r="401" spans="1:19" ht="18.75" customHeight="1" x14ac:dyDescent="0.25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</row>
    <row r="402" spans="1:19" ht="18.75" customHeight="1" x14ac:dyDescent="0.25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</row>
    <row r="403" spans="1:19" ht="18.75" customHeight="1" x14ac:dyDescent="0.25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</row>
    <row r="404" spans="1:19" ht="18.75" customHeight="1" x14ac:dyDescent="0.25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</row>
    <row r="405" spans="1:19" ht="18.75" customHeight="1" x14ac:dyDescent="0.25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</row>
    <row r="406" spans="1:19" ht="18.75" customHeight="1" x14ac:dyDescent="0.25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</row>
    <row r="407" spans="1:19" ht="18.75" customHeight="1" x14ac:dyDescent="0.25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</row>
    <row r="408" spans="1:19" ht="18.75" customHeight="1" x14ac:dyDescent="0.25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</row>
    <row r="409" spans="1:19" ht="18.75" customHeight="1" x14ac:dyDescent="0.25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</row>
    <row r="410" spans="1:19" ht="18.75" customHeight="1" x14ac:dyDescent="0.25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</row>
    <row r="411" spans="1:19" ht="18.75" customHeight="1" x14ac:dyDescent="0.25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</row>
    <row r="412" spans="1:19" ht="18.75" customHeight="1" x14ac:dyDescent="0.25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</row>
    <row r="413" spans="1:19" ht="18.75" customHeight="1" x14ac:dyDescent="0.25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</row>
    <row r="414" spans="1:19" ht="18.75" customHeight="1" x14ac:dyDescent="0.25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</row>
    <row r="415" spans="1:19" ht="18.75" customHeight="1" x14ac:dyDescent="0.25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</row>
    <row r="416" spans="1:19" ht="18.75" customHeight="1" x14ac:dyDescent="0.25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</row>
    <row r="417" spans="1:19" ht="18.75" customHeight="1" x14ac:dyDescent="0.25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</row>
    <row r="418" spans="1:19" ht="18.75" customHeight="1" x14ac:dyDescent="0.25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</row>
    <row r="419" spans="1:19" ht="18.75" customHeight="1" x14ac:dyDescent="0.25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</row>
    <row r="420" spans="1:19" ht="18.75" customHeight="1" x14ac:dyDescent="0.25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</row>
    <row r="421" spans="1:19" ht="18.75" customHeight="1" x14ac:dyDescent="0.25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</row>
    <row r="422" spans="1:19" ht="18.75" customHeight="1" x14ac:dyDescent="0.25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</row>
    <row r="423" spans="1:19" ht="18.75" customHeight="1" x14ac:dyDescent="0.25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</row>
    <row r="424" spans="1:19" ht="18.75" customHeight="1" x14ac:dyDescent="0.25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</row>
    <row r="425" spans="1:19" ht="18.75" customHeight="1" x14ac:dyDescent="0.25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</row>
    <row r="426" spans="1:19" ht="18.75" customHeight="1" x14ac:dyDescent="0.25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</row>
    <row r="427" spans="1:19" ht="18.75" customHeight="1" x14ac:dyDescent="0.25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</row>
    <row r="428" spans="1:19" ht="18.75" customHeight="1" x14ac:dyDescent="0.25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</row>
    <row r="429" spans="1:19" ht="18.75" customHeight="1" x14ac:dyDescent="0.25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</row>
    <row r="430" spans="1:19" ht="18.75" customHeight="1" x14ac:dyDescent="0.25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</row>
    <row r="431" spans="1:19" ht="18.75" customHeight="1" x14ac:dyDescent="0.25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</row>
    <row r="432" spans="1:19" ht="18.75" customHeight="1" x14ac:dyDescent="0.25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</row>
    <row r="433" spans="1:19" ht="18.75" customHeight="1" x14ac:dyDescent="0.25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</row>
    <row r="434" spans="1:19" ht="18.75" customHeight="1" x14ac:dyDescent="0.25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</row>
    <row r="435" spans="1:19" ht="18.75" customHeight="1" x14ac:dyDescent="0.25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</row>
    <row r="436" spans="1:19" ht="18.75" customHeight="1" x14ac:dyDescent="0.25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</row>
    <row r="437" spans="1:19" ht="18.75" customHeight="1" x14ac:dyDescent="0.25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</row>
    <row r="438" spans="1:19" ht="18.75" customHeight="1" x14ac:dyDescent="0.25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</row>
    <row r="439" spans="1:19" ht="18.75" customHeight="1" x14ac:dyDescent="0.25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</row>
    <row r="440" spans="1:19" ht="18.75" customHeight="1" x14ac:dyDescent="0.25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</row>
    <row r="441" spans="1:19" ht="18.75" customHeight="1" x14ac:dyDescent="0.25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</row>
    <row r="442" spans="1:19" ht="18.75" customHeight="1" x14ac:dyDescent="0.25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</row>
    <row r="443" spans="1:19" ht="18.75" customHeight="1" x14ac:dyDescent="0.25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</row>
    <row r="444" spans="1:19" ht="18.75" customHeight="1" x14ac:dyDescent="0.25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</row>
    <row r="445" spans="1:19" ht="18.75" customHeight="1" x14ac:dyDescent="0.25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</row>
    <row r="446" spans="1:19" ht="18.75" customHeight="1" x14ac:dyDescent="0.25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</row>
    <row r="447" spans="1:19" ht="18.75" customHeight="1" x14ac:dyDescent="0.25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</row>
    <row r="448" spans="1:19" ht="18.75" customHeight="1" x14ac:dyDescent="0.25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</row>
    <row r="449" spans="1:19" ht="18.75" customHeight="1" x14ac:dyDescent="0.25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</row>
    <row r="450" spans="1:19" ht="18.75" customHeight="1" x14ac:dyDescent="0.25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</row>
    <row r="451" spans="1:19" ht="18.75" customHeight="1" x14ac:dyDescent="0.25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</row>
    <row r="452" spans="1:19" ht="18.75" customHeight="1" x14ac:dyDescent="0.25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</row>
    <row r="453" spans="1:19" ht="18.75" customHeight="1" x14ac:dyDescent="0.25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</row>
    <row r="454" spans="1:19" ht="18.75" customHeight="1" x14ac:dyDescent="0.25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</row>
    <row r="455" spans="1:19" ht="18.75" customHeight="1" x14ac:dyDescent="0.25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</row>
    <row r="456" spans="1:19" ht="18.75" customHeight="1" x14ac:dyDescent="0.25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</row>
    <row r="457" spans="1:19" ht="18.75" customHeight="1" x14ac:dyDescent="0.25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</row>
    <row r="458" spans="1:19" ht="18.75" customHeight="1" x14ac:dyDescent="0.25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</row>
    <row r="459" spans="1:19" ht="18.75" customHeight="1" x14ac:dyDescent="0.25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</row>
    <row r="460" spans="1:19" ht="18.75" customHeight="1" x14ac:dyDescent="0.25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</row>
    <row r="461" spans="1:19" ht="18.75" customHeight="1" x14ac:dyDescent="0.25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</row>
    <row r="462" spans="1:19" ht="18.75" customHeight="1" x14ac:dyDescent="0.25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</row>
    <row r="463" spans="1:19" ht="18.75" customHeight="1" x14ac:dyDescent="0.25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</row>
    <row r="464" spans="1:19" ht="18.75" customHeight="1" x14ac:dyDescent="0.25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</row>
    <row r="465" spans="1:19" ht="18.75" customHeight="1" x14ac:dyDescent="0.25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</row>
    <row r="466" spans="1:19" ht="18.75" customHeight="1" x14ac:dyDescent="0.25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</row>
    <row r="467" spans="1:19" ht="18.75" customHeight="1" x14ac:dyDescent="0.25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</row>
    <row r="468" spans="1:19" ht="18.75" customHeight="1" x14ac:dyDescent="0.25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</row>
    <row r="469" spans="1:19" ht="18.75" customHeight="1" x14ac:dyDescent="0.25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</row>
    <row r="470" spans="1:19" ht="18.75" customHeight="1" x14ac:dyDescent="0.25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</row>
    <row r="471" spans="1:19" ht="18.75" customHeight="1" x14ac:dyDescent="0.25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</row>
    <row r="472" spans="1:19" ht="18.75" customHeight="1" x14ac:dyDescent="0.25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</row>
    <row r="473" spans="1:19" ht="18.75" customHeight="1" x14ac:dyDescent="0.25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</row>
    <row r="474" spans="1:19" ht="18.75" customHeight="1" x14ac:dyDescent="0.25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</row>
    <row r="475" spans="1:19" ht="18.75" customHeight="1" x14ac:dyDescent="0.25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</row>
    <row r="476" spans="1:19" ht="18.75" customHeight="1" x14ac:dyDescent="0.25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</row>
    <row r="477" spans="1:19" ht="18.75" customHeight="1" x14ac:dyDescent="0.25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</row>
    <row r="478" spans="1:19" ht="18.75" customHeight="1" x14ac:dyDescent="0.25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</row>
    <row r="479" spans="1:19" ht="18.75" customHeight="1" x14ac:dyDescent="0.25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</row>
    <row r="480" spans="1:19" ht="18.75" customHeight="1" x14ac:dyDescent="0.25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</row>
    <row r="481" spans="1:19" ht="18.75" customHeight="1" x14ac:dyDescent="0.25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</row>
    <row r="482" spans="1:19" ht="18.75" customHeight="1" x14ac:dyDescent="0.25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</row>
    <row r="483" spans="1:19" ht="18.75" customHeight="1" x14ac:dyDescent="0.25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</row>
    <row r="484" spans="1:19" ht="18.75" customHeight="1" x14ac:dyDescent="0.25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</row>
    <row r="485" spans="1:19" ht="18.75" customHeight="1" x14ac:dyDescent="0.25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</row>
    <row r="486" spans="1:19" ht="18.75" customHeight="1" x14ac:dyDescent="0.25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</row>
    <row r="487" spans="1:19" ht="18.75" customHeight="1" x14ac:dyDescent="0.25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</row>
    <row r="488" spans="1:19" ht="18.75" customHeight="1" x14ac:dyDescent="0.25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</row>
    <row r="489" spans="1:19" ht="18.75" customHeight="1" x14ac:dyDescent="0.25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</row>
    <row r="490" spans="1:19" ht="18.75" customHeight="1" x14ac:dyDescent="0.25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</row>
    <row r="491" spans="1:19" ht="18.75" customHeight="1" x14ac:dyDescent="0.25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</row>
    <row r="492" spans="1:19" ht="18.75" customHeight="1" x14ac:dyDescent="0.25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</row>
    <row r="493" spans="1:19" ht="18.75" customHeight="1" x14ac:dyDescent="0.25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</row>
    <row r="494" spans="1:19" ht="18.75" customHeight="1" x14ac:dyDescent="0.25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</row>
    <row r="495" spans="1:19" ht="18.75" customHeight="1" x14ac:dyDescent="0.25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</row>
    <row r="496" spans="1:19" ht="18.75" customHeight="1" x14ac:dyDescent="0.25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</row>
    <row r="497" spans="1:19" ht="18.75" customHeight="1" x14ac:dyDescent="0.25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</row>
    <row r="498" spans="1:19" ht="18.75" customHeight="1" x14ac:dyDescent="0.25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</row>
    <row r="499" spans="1:19" ht="18.75" customHeight="1" x14ac:dyDescent="0.25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</row>
    <row r="500" spans="1:19" ht="18.75" customHeight="1" x14ac:dyDescent="0.25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</row>
    <row r="501" spans="1:19" ht="18.75" customHeight="1" x14ac:dyDescent="0.25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</row>
    <row r="502" spans="1:19" ht="18.75" customHeight="1" x14ac:dyDescent="0.25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</row>
    <row r="503" spans="1:19" ht="18.75" customHeight="1" x14ac:dyDescent="0.25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</row>
    <row r="504" spans="1:19" ht="18.75" customHeight="1" x14ac:dyDescent="0.25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</row>
    <row r="505" spans="1:19" ht="18.75" customHeight="1" x14ac:dyDescent="0.25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</row>
    <row r="506" spans="1:19" ht="18.75" customHeight="1" x14ac:dyDescent="0.25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</row>
    <row r="507" spans="1:19" ht="18.75" customHeight="1" x14ac:dyDescent="0.25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</row>
    <row r="508" spans="1:19" ht="18.75" customHeight="1" x14ac:dyDescent="0.25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</row>
    <row r="509" spans="1:19" ht="18.75" customHeight="1" x14ac:dyDescent="0.25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</row>
    <row r="510" spans="1:19" ht="18.75" customHeight="1" x14ac:dyDescent="0.25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</row>
    <row r="511" spans="1:19" ht="18.75" customHeight="1" x14ac:dyDescent="0.25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</row>
    <row r="512" spans="1:19" ht="18.75" customHeight="1" x14ac:dyDescent="0.25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</row>
    <row r="513" spans="1:19" ht="18.75" customHeight="1" x14ac:dyDescent="0.25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</row>
    <row r="514" spans="1:19" ht="18.75" customHeight="1" x14ac:dyDescent="0.25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</row>
    <row r="515" spans="1:19" ht="18.75" customHeight="1" x14ac:dyDescent="0.25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</row>
    <row r="516" spans="1:19" ht="18.75" customHeight="1" x14ac:dyDescent="0.25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</row>
    <row r="517" spans="1:19" ht="18.75" customHeight="1" x14ac:dyDescent="0.25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</row>
    <row r="518" spans="1:19" ht="18.75" customHeight="1" x14ac:dyDescent="0.25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</row>
    <row r="519" spans="1:19" ht="18.75" customHeight="1" x14ac:dyDescent="0.25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</row>
    <row r="520" spans="1:19" ht="18.75" customHeight="1" x14ac:dyDescent="0.25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</row>
    <row r="521" spans="1:19" ht="18.75" customHeight="1" x14ac:dyDescent="0.25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</row>
    <row r="522" spans="1:19" ht="18.75" customHeight="1" x14ac:dyDescent="0.25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</row>
    <row r="523" spans="1:19" ht="18.75" customHeight="1" x14ac:dyDescent="0.25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</row>
    <row r="524" spans="1:19" ht="18.75" customHeight="1" x14ac:dyDescent="0.25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</row>
    <row r="525" spans="1:19" ht="18.75" customHeight="1" x14ac:dyDescent="0.25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</row>
    <row r="526" spans="1:19" ht="18.75" customHeight="1" x14ac:dyDescent="0.25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</row>
    <row r="527" spans="1:19" ht="18.75" customHeight="1" x14ac:dyDescent="0.25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</row>
    <row r="528" spans="1:19" ht="18.75" customHeight="1" x14ac:dyDescent="0.25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</row>
    <row r="529" spans="1:19" ht="18.75" customHeight="1" x14ac:dyDescent="0.25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</row>
    <row r="530" spans="1:19" ht="18.75" customHeight="1" x14ac:dyDescent="0.25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</row>
    <row r="531" spans="1:19" ht="18.75" customHeight="1" x14ac:dyDescent="0.25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</row>
    <row r="532" spans="1:19" ht="18.75" customHeight="1" x14ac:dyDescent="0.25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</row>
    <row r="533" spans="1:19" ht="18.75" customHeight="1" x14ac:dyDescent="0.25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</row>
    <row r="534" spans="1:19" ht="18.75" customHeight="1" x14ac:dyDescent="0.25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</row>
    <row r="535" spans="1:19" ht="18.75" customHeight="1" x14ac:dyDescent="0.25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</row>
    <row r="536" spans="1:19" ht="18.75" customHeight="1" x14ac:dyDescent="0.25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</row>
    <row r="537" spans="1:19" ht="18.75" customHeight="1" x14ac:dyDescent="0.25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</row>
    <row r="538" spans="1:19" ht="18.75" customHeight="1" x14ac:dyDescent="0.25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</row>
    <row r="539" spans="1:19" ht="18.75" customHeight="1" x14ac:dyDescent="0.25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</row>
    <row r="540" spans="1:19" ht="18.75" customHeight="1" x14ac:dyDescent="0.25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</row>
    <row r="541" spans="1:19" ht="18.75" customHeight="1" x14ac:dyDescent="0.25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</row>
    <row r="542" spans="1:19" ht="18.75" customHeight="1" x14ac:dyDescent="0.25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</row>
    <row r="543" spans="1:19" ht="18.75" customHeight="1" x14ac:dyDescent="0.25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</row>
    <row r="544" spans="1:19" ht="18.75" customHeight="1" x14ac:dyDescent="0.25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</row>
    <row r="545" spans="1:19" ht="18.75" customHeight="1" x14ac:dyDescent="0.25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</row>
    <row r="546" spans="1:19" ht="18.75" customHeight="1" x14ac:dyDescent="0.25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</row>
    <row r="547" spans="1:19" ht="18.75" customHeight="1" x14ac:dyDescent="0.25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</row>
    <row r="548" spans="1:19" ht="18.75" customHeight="1" x14ac:dyDescent="0.25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</row>
    <row r="549" spans="1:19" ht="18.75" customHeight="1" x14ac:dyDescent="0.25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</row>
    <row r="550" spans="1:19" ht="18.75" customHeight="1" x14ac:dyDescent="0.25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</row>
    <row r="551" spans="1:19" ht="18.75" customHeight="1" x14ac:dyDescent="0.25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</row>
    <row r="552" spans="1:19" ht="18.75" customHeight="1" x14ac:dyDescent="0.25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</row>
    <row r="553" spans="1:19" ht="18.75" customHeight="1" x14ac:dyDescent="0.25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</row>
    <row r="554" spans="1:19" ht="18.75" customHeight="1" x14ac:dyDescent="0.25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</row>
    <row r="555" spans="1:19" ht="18.75" customHeight="1" x14ac:dyDescent="0.25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</row>
    <row r="556" spans="1:19" ht="18.75" customHeight="1" x14ac:dyDescent="0.25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</row>
    <row r="557" spans="1:19" ht="18.75" customHeight="1" x14ac:dyDescent="0.25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</row>
    <row r="558" spans="1:19" ht="18.75" customHeight="1" x14ac:dyDescent="0.25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</row>
    <row r="559" spans="1:19" ht="18.75" customHeight="1" x14ac:dyDescent="0.25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</row>
    <row r="560" spans="1:19" ht="18.75" customHeight="1" x14ac:dyDescent="0.25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</row>
    <row r="561" spans="1:19" ht="18.75" customHeight="1" x14ac:dyDescent="0.25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</row>
    <row r="562" spans="1:19" ht="18.75" customHeight="1" x14ac:dyDescent="0.25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</row>
    <row r="563" spans="1:19" ht="18.75" customHeight="1" x14ac:dyDescent="0.25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</row>
    <row r="564" spans="1:19" ht="18.75" customHeight="1" x14ac:dyDescent="0.25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</row>
    <row r="565" spans="1:19" ht="18.75" customHeight="1" x14ac:dyDescent="0.25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</row>
    <row r="566" spans="1:19" ht="18.75" customHeight="1" x14ac:dyDescent="0.25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</row>
    <row r="567" spans="1:19" ht="18.75" customHeight="1" x14ac:dyDescent="0.25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</row>
    <row r="568" spans="1:19" ht="18.75" customHeight="1" x14ac:dyDescent="0.25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</row>
    <row r="569" spans="1:19" ht="18.75" customHeight="1" x14ac:dyDescent="0.25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</row>
    <row r="570" spans="1:19" ht="18.75" customHeight="1" x14ac:dyDescent="0.25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</row>
    <row r="571" spans="1:19" ht="18.75" customHeight="1" x14ac:dyDescent="0.25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</row>
    <row r="572" spans="1:19" ht="18.75" customHeight="1" x14ac:dyDescent="0.25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</row>
    <row r="573" spans="1:19" ht="18.75" customHeight="1" x14ac:dyDescent="0.25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</row>
    <row r="574" spans="1:19" ht="18.75" customHeight="1" x14ac:dyDescent="0.25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</row>
    <row r="575" spans="1:19" ht="18.75" customHeight="1" x14ac:dyDescent="0.25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</row>
    <row r="576" spans="1:19" ht="18.75" customHeight="1" x14ac:dyDescent="0.25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</row>
    <row r="577" spans="1:19" ht="18.75" customHeight="1" x14ac:dyDescent="0.25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</row>
    <row r="578" spans="1:19" ht="18.75" customHeight="1" x14ac:dyDescent="0.25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</row>
    <row r="579" spans="1:19" ht="18.75" customHeight="1" x14ac:dyDescent="0.25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</row>
    <row r="580" spans="1:19" ht="18.75" customHeight="1" x14ac:dyDescent="0.25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</row>
    <row r="581" spans="1:19" ht="18.75" customHeight="1" x14ac:dyDescent="0.25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</row>
    <row r="582" spans="1:19" ht="18.75" customHeight="1" x14ac:dyDescent="0.25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</row>
    <row r="583" spans="1:19" ht="18.75" customHeight="1" x14ac:dyDescent="0.25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</row>
    <row r="584" spans="1:19" ht="18.75" customHeight="1" x14ac:dyDescent="0.25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</row>
    <row r="585" spans="1:19" ht="18.75" customHeight="1" x14ac:dyDescent="0.25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</row>
    <row r="586" spans="1:19" ht="18.75" customHeight="1" x14ac:dyDescent="0.25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</row>
    <row r="587" spans="1:19" ht="18.75" customHeight="1" x14ac:dyDescent="0.25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</row>
    <row r="588" spans="1:19" ht="18.75" customHeight="1" x14ac:dyDescent="0.25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</row>
    <row r="589" spans="1:19" ht="18.75" customHeight="1" x14ac:dyDescent="0.25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</row>
    <row r="590" spans="1:19" ht="18.75" customHeight="1" x14ac:dyDescent="0.25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</row>
    <row r="591" spans="1:19" ht="18.75" customHeight="1" x14ac:dyDescent="0.25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</row>
    <row r="592" spans="1:19" ht="18.75" customHeight="1" x14ac:dyDescent="0.25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</row>
    <row r="593" spans="1:19" ht="18.75" customHeight="1" x14ac:dyDescent="0.25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</row>
    <row r="594" spans="1:19" ht="18.75" customHeight="1" x14ac:dyDescent="0.25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</row>
    <row r="595" spans="1:19" ht="18.75" customHeight="1" x14ac:dyDescent="0.25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</row>
    <row r="596" spans="1:19" ht="18.75" customHeight="1" x14ac:dyDescent="0.25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</row>
    <row r="597" spans="1:19" ht="18.75" customHeight="1" x14ac:dyDescent="0.25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</row>
    <row r="598" spans="1:19" ht="18.75" customHeight="1" x14ac:dyDescent="0.25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</row>
    <row r="599" spans="1:19" ht="18.75" customHeight="1" x14ac:dyDescent="0.25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</row>
    <row r="600" spans="1:19" ht="18.75" customHeight="1" x14ac:dyDescent="0.25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</row>
    <row r="601" spans="1:19" ht="18.75" customHeight="1" x14ac:dyDescent="0.25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</row>
    <row r="602" spans="1:19" ht="18.75" customHeight="1" x14ac:dyDescent="0.25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</row>
    <row r="603" spans="1:19" ht="18.75" customHeight="1" x14ac:dyDescent="0.25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</row>
    <row r="604" spans="1:19" ht="18.75" customHeight="1" x14ac:dyDescent="0.25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</row>
    <row r="605" spans="1:19" ht="18.75" customHeight="1" x14ac:dyDescent="0.25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</row>
    <row r="606" spans="1:19" ht="18.75" customHeight="1" x14ac:dyDescent="0.25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</row>
    <row r="607" spans="1:19" ht="18.75" customHeight="1" x14ac:dyDescent="0.25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</row>
    <row r="608" spans="1:19" ht="18.75" customHeight="1" x14ac:dyDescent="0.25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</row>
    <row r="609" spans="1:19" ht="18.75" customHeight="1" x14ac:dyDescent="0.25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</row>
    <row r="610" spans="1:19" ht="18.75" customHeight="1" x14ac:dyDescent="0.25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</row>
    <row r="611" spans="1:19" ht="18.75" customHeight="1" x14ac:dyDescent="0.25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</row>
    <row r="612" spans="1:19" ht="18.75" customHeight="1" x14ac:dyDescent="0.25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</row>
    <row r="613" spans="1:19" ht="18.75" customHeight="1" x14ac:dyDescent="0.25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</row>
    <row r="614" spans="1:19" ht="18.75" customHeight="1" x14ac:dyDescent="0.25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</row>
    <row r="615" spans="1:19" ht="18.75" customHeight="1" x14ac:dyDescent="0.25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</row>
    <row r="616" spans="1:19" ht="18.75" customHeight="1" x14ac:dyDescent="0.25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</row>
    <row r="617" spans="1:19" ht="18.75" customHeight="1" x14ac:dyDescent="0.25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</row>
    <row r="618" spans="1:19" ht="18.75" customHeight="1" x14ac:dyDescent="0.25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</row>
    <row r="619" spans="1:19" ht="18.75" customHeight="1" x14ac:dyDescent="0.25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</row>
    <row r="620" spans="1:19" ht="18.75" customHeight="1" x14ac:dyDescent="0.25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</row>
    <row r="621" spans="1:19" ht="18.75" customHeight="1" x14ac:dyDescent="0.25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</row>
    <row r="622" spans="1:19" ht="18.75" customHeight="1" x14ac:dyDescent="0.25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</row>
    <row r="623" spans="1:19" ht="18.75" customHeight="1" x14ac:dyDescent="0.25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</row>
    <row r="624" spans="1:19" ht="18.75" customHeight="1" x14ac:dyDescent="0.25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</row>
    <row r="625" spans="1:19" ht="18.75" customHeight="1" x14ac:dyDescent="0.25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</row>
    <row r="626" spans="1:19" ht="18.75" customHeight="1" x14ac:dyDescent="0.25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</row>
    <row r="627" spans="1:19" ht="18.75" customHeight="1" x14ac:dyDescent="0.25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</row>
    <row r="628" spans="1:19" ht="18.75" customHeight="1" x14ac:dyDescent="0.25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</row>
    <row r="629" spans="1:19" ht="18.75" customHeight="1" x14ac:dyDescent="0.25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</row>
    <row r="630" spans="1:19" ht="18.75" customHeight="1" x14ac:dyDescent="0.25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</row>
    <row r="631" spans="1:19" ht="18.75" customHeight="1" x14ac:dyDescent="0.25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</row>
    <row r="632" spans="1:19" ht="18.75" customHeight="1" x14ac:dyDescent="0.25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</row>
    <row r="633" spans="1:19" ht="18.75" customHeight="1" x14ac:dyDescent="0.25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</row>
    <row r="634" spans="1:19" ht="18.75" customHeight="1" x14ac:dyDescent="0.25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</row>
    <row r="635" spans="1:19" ht="18.75" customHeight="1" x14ac:dyDescent="0.25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</row>
    <row r="636" spans="1:19" ht="18.75" customHeight="1" x14ac:dyDescent="0.25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</row>
    <row r="637" spans="1:19" ht="18.75" customHeight="1" x14ac:dyDescent="0.25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</row>
    <row r="638" spans="1:19" ht="18.75" customHeight="1" x14ac:dyDescent="0.25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</row>
    <row r="639" spans="1:19" ht="18.75" customHeight="1" x14ac:dyDescent="0.25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</row>
    <row r="640" spans="1:19" ht="18.75" customHeight="1" x14ac:dyDescent="0.25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</row>
    <row r="641" spans="1:19" ht="18.75" customHeight="1" x14ac:dyDescent="0.25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</row>
    <row r="642" spans="1:19" ht="18.75" customHeight="1" x14ac:dyDescent="0.25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</row>
    <row r="643" spans="1:19" ht="18.75" customHeight="1" x14ac:dyDescent="0.25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</row>
    <row r="644" spans="1:19" ht="18.75" customHeight="1" x14ac:dyDescent="0.25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</row>
    <row r="645" spans="1:19" ht="18.75" customHeight="1" x14ac:dyDescent="0.25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</row>
    <row r="646" spans="1:19" ht="18.75" customHeight="1" x14ac:dyDescent="0.25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</row>
    <row r="647" spans="1:19" ht="18.75" customHeight="1" x14ac:dyDescent="0.25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</row>
    <row r="648" spans="1:19" ht="18.75" customHeight="1" x14ac:dyDescent="0.25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</row>
    <row r="649" spans="1:19" ht="18.75" customHeight="1" x14ac:dyDescent="0.25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</row>
    <row r="650" spans="1:19" ht="18.75" customHeight="1" x14ac:dyDescent="0.25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</row>
    <row r="651" spans="1:19" ht="18.75" customHeight="1" x14ac:dyDescent="0.25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</row>
    <row r="652" spans="1:19" ht="18.75" customHeight="1" x14ac:dyDescent="0.25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</row>
    <row r="653" spans="1:19" ht="18.75" customHeight="1" x14ac:dyDescent="0.25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</row>
    <row r="654" spans="1:19" ht="18.75" customHeight="1" x14ac:dyDescent="0.25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</row>
    <row r="655" spans="1:19" ht="18.75" customHeight="1" x14ac:dyDescent="0.25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</row>
    <row r="656" spans="1:19" ht="18.75" customHeight="1" x14ac:dyDescent="0.25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</row>
    <row r="657" spans="1:19" ht="18.75" customHeight="1" x14ac:dyDescent="0.25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</row>
    <row r="658" spans="1:19" ht="18.75" customHeight="1" x14ac:dyDescent="0.25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</row>
    <row r="659" spans="1:19" ht="18.75" customHeight="1" x14ac:dyDescent="0.25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</row>
    <row r="660" spans="1:19" ht="18.75" customHeight="1" x14ac:dyDescent="0.25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</row>
    <row r="661" spans="1:19" ht="18.75" customHeight="1" x14ac:dyDescent="0.25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</row>
    <row r="662" spans="1:19" ht="18.75" customHeight="1" x14ac:dyDescent="0.25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</row>
    <row r="663" spans="1:19" ht="18.75" customHeight="1" x14ac:dyDescent="0.25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</row>
    <row r="664" spans="1:19" ht="18.75" customHeight="1" x14ac:dyDescent="0.25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</row>
    <row r="665" spans="1:19" ht="18.75" customHeight="1" x14ac:dyDescent="0.25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</row>
    <row r="666" spans="1:19" ht="18.75" customHeight="1" x14ac:dyDescent="0.25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</row>
    <row r="667" spans="1:19" ht="18.75" customHeight="1" x14ac:dyDescent="0.25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</row>
    <row r="668" spans="1:19" ht="18.75" customHeight="1" x14ac:dyDescent="0.25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</row>
    <row r="669" spans="1:19" ht="18.75" customHeight="1" x14ac:dyDescent="0.25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</row>
    <row r="670" spans="1:19" ht="18.75" customHeight="1" x14ac:dyDescent="0.25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</row>
    <row r="671" spans="1:19" ht="18.75" customHeight="1" x14ac:dyDescent="0.25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</row>
    <row r="672" spans="1:19" ht="18.75" customHeight="1" x14ac:dyDescent="0.25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</row>
    <row r="673" spans="1:19" ht="18.75" customHeight="1" x14ac:dyDescent="0.25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</row>
    <row r="674" spans="1:19" ht="18.75" customHeight="1" x14ac:dyDescent="0.25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</row>
    <row r="675" spans="1:19" ht="18.75" customHeight="1" x14ac:dyDescent="0.25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</row>
    <row r="676" spans="1:19" ht="18.75" customHeight="1" x14ac:dyDescent="0.25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</row>
    <row r="677" spans="1:19" ht="18.75" customHeight="1" x14ac:dyDescent="0.25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</row>
    <row r="678" spans="1:19" ht="18.75" customHeight="1" x14ac:dyDescent="0.25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</row>
    <row r="679" spans="1:19" ht="18.75" customHeight="1" x14ac:dyDescent="0.25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</row>
    <row r="680" spans="1:19" ht="18.75" customHeight="1" x14ac:dyDescent="0.25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</row>
    <row r="681" spans="1:19" ht="18.75" customHeight="1" x14ac:dyDescent="0.25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</row>
    <row r="682" spans="1:19" ht="18.75" customHeight="1" x14ac:dyDescent="0.25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</row>
    <row r="683" spans="1:19" ht="18.75" customHeight="1" x14ac:dyDescent="0.25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</row>
    <row r="684" spans="1:19" ht="18.75" customHeight="1" x14ac:dyDescent="0.25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</row>
    <row r="685" spans="1:19" ht="18.75" customHeight="1" x14ac:dyDescent="0.25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</row>
    <row r="686" spans="1:19" ht="18.75" customHeight="1" x14ac:dyDescent="0.25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</row>
    <row r="687" spans="1:19" ht="18.75" customHeight="1" x14ac:dyDescent="0.25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</row>
    <row r="688" spans="1:19" ht="18.75" customHeight="1" x14ac:dyDescent="0.25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</row>
    <row r="689" spans="1:19" ht="18.75" customHeight="1" x14ac:dyDescent="0.25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</row>
    <row r="690" spans="1:19" ht="18.75" customHeight="1" x14ac:dyDescent="0.25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</row>
    <row r="691" spans="1:19" ht="18.75" customHeight="1" x14ac:dyDescent="0.25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</row>
    <row r="692" spans="1:19" ht="18.75" customHeight="1" x14ac:dyDescent="0.25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</row>
    <row r="693" spans="1:19" ht="18.75" customHeight="1" x14ac:dyDescent="0.25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</row>
    <row r="694" spans="1:19" ht="18.75" customHeight="1" x14ac:dyDescent="0.25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</row>
    <row r="695" spans="1:19" ht="18.75" customHeight="1" x14ac:dyDescent="0.25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</row>
    <row r="696" spans="1:19" ht="18.75" customHeight="1" x14ac:dyDescent="0.25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</row>
    <row r="697" spans="1:19" ht="18.75" customHeight="1" x14ac:dyDescent="0.25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</row>
    <row r="698" spans="1:19" ht="18.75" customHeight="1" x14ac:dyDescent="0.25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</row>
    <row r="699" spans="1:19" ht="18.75" customHeight="1" x14ac:dyDescent="0.25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</row>
    <row r="700" spans="1:19" ht="18.75" customHeight="1" x14ac:dyDescent="0.25">
      <c r="A700" s="6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</row>
    <row r="701" spans="1:19" ht="18.75" customHeight="1" x14ac:dyDescent="0.25">
      <c r="A701" s="6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</row>
    <row r="702" spans="1:19" ht="18.75" customHeight="1" x14ac:dyDescent="0.25">
      <c r="A702" s="6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</row>
    <row r="703" spans="1:19" ht="18.75" customHeight="1" x14ac:dyDescent="0.25">
      <c r="A703" s="6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</row>
    <row r="704" spans="1:19" ht="18.75" customHeight="1" x14ac:dyDescent="0.25">
      <c r="A704" s="6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</row>
    <row r="705" spans="1:19" ht="18.75" customHeight="1" x14ac:dyDescent="0.25">
      <c r="A705" s="6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</row>
    <row r="706" spans="1:19" ht="18.75" customHeight="1" x14ac:dyDescent="0.25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</row>
    <row r="707" spans="1:19" ht="18.75" customHeight="1" x14ac:dyDescent="0.25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</row>
    <row r="708" spans="1:19" ht="18.75" customHeight="1" x14ac:dyDescent="0.25">
      <c r="A708" s="6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</row>
    <row r="709" spans="1:19" ht="18.75" customHeight="1" x14ac:dyDescent="0.25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</row>
    <row r="710" spans="1:19" ht="18.75" customHeight="1" x14ac:dyDescent="0.25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</row>
    <row r="711" spans="1:19" ht="18.75" customHeight="1" x14ac:dyDescent="0.25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</row>
    <row r="712" spans="1:19" ht="18.75" customHeight="1" x14ac:dyDescent="0.25">
      <c r="A712" s="6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</row>
    <row r="713" spans="1:19" ht="18.75" customHeight="1" x14ac:dyDescent="0.25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</row>
    <row r="714" spans="1:19" ht="18.75" customHeight="1" x14ac:dyDescent="0.25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</row>
    <row r="715" spans="1:19" ht="18.75" customHeight="1" x14ac:dyDescent="0.25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</row>
    <row r="716" spans="1:19" ht="18.75" customHeight="1" x14ac:dyDescent="0.25">
      <c r="A716" s="6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</row>
    <row r="717" spans="1:19" ht="18.75" customHeight="1" x14ac:dyDescent="0.25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</row>
    <row r="718" spans="1:19" ht="18.75" customHeight="1" x14ac:dyDescent="0.25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</row>
    <row r="719" spans="1:19" ht="18.75" customHeight="1" x14ac:dyDescent="0.25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</row>
    <row r="720" spans="1:19" ht="18.75" customHeight="1" x14ac:dyDescent="0.25">
      <c r="A720" s="6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</row>
    <row r="721" spans="1:19" ht="18.75" customHeight="1" x14ac:dyDescent="0.25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</row>
    <row r="722" spans="1:19" ht="18.75" customHeight="1" x14ac:dyDescent="0.25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</row>
    <row r="723" spans="1:19" ht="18.75" customHeight="1" x14ac:dyDescent="0.25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</row>
    <row r="724" spans="1:19" ht="18.75" customHeight="1" x14ac:dyDescent="0.25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</row>
    <row r="725" spans="1:19" ht="18.75" customHeight="1" x14ac:dyDescent="0.25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</row>
    <row r="726" spans="1:19" ht="18.75" customHeight="1" x14ac:dyDescent="0.25">
      <c r="A726" s="6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</row>
    <row r="727" spans="1:19" ht="18.75" customHeight="1" x14ac:dyDescent="0.25">
      <c r="A727" s="6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</row>
    <row r="728" spans="1:19" ht="18.75" customHeight="1" x14ac:dyDescent="0.25">
      <c r="A728" s="6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</row>
    <row r="729" spans="1:19" ht="18.75" customHeight="1" x14ac:dyDescent="0.25">
      <c r="A729" s="6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</row>
    <row r="730" spans="1:19" ht="18.75" customHeight="1" x14ac:dyDescent="0.25">
      <c r="A730" s="6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</row>
    <row r="731" spans="1:19" ht="18.75" customHeight="1" x14ac:dyDescent="0.25">
      <c r="A731" s="6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</row>
    <row r="732" spans="1:19" ht="18.75" customHeight="1" x14ac:dyDescent="0.25">
      <c r="A732" s="6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</row>
    <row r="733" spans="1:19" ht="18.75" customHeight="1" x14ac:dyDescent="0.25">
      <c r="A733" s="6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</row>
    <row r="734" spans="1:19" ht="18.75" customHeight="1" x14ac:dyDescent="0.25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</row>
    <row r="735" spans="1:19" ht="18.75" customHeight="1" x14ac:dyDescent="0.25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</row>
    <row r="736" spans="1:19" ht="18.75" customHeight="1" x14ac:dyDescent="0.25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</row>
    <row r="737" spans="1:19" ht="18.75" customHeight="1" x14ac:dyDescent="0.25">
      <c r="A737" s="6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</row>
    <row r="738" spans="1:19" ht="18.75" customHeight="1" x14ac:dyDescent="0.25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</row>
    <row r="739" spans="1:19" ht="18.75" customHeight="1" x14ac:dyDescent="0.25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</row>
    <row r="740" spans="1:19" ht="18.75" customHeight="1" x14ac:dyDescent="0.25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</row>
    <row r="741" spans="1:19" ht="18.75" customHeight="1" x14ac:dyDescent="0.25">
      <c r="A741" s="6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</row>
    <row r="742" spans="1:19" ht="18.75" customHeight="1" x14ac:dyDescent="0.25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</row>
    <row r="743" spans="1:19" ht="18.75" customHeight="1" x14ac:dyDescent="0.25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</row>
    <row r="744" spans="1:19" ht="18.75" customHeight="1" x14ac:dyDescent="0.25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</row>
    <row r="745" spans="1:19" ht="18.75" customHeight="1" x14ac:dyDescent="0.25">
      <c r="A745" s="6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</row>
    <row r="746" spans="1:19" ht="18.75" customHeight="1" x14ac:dyDescent="0.25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</row>
    <row r="747" spans="1:19" ht="18.75" customHeight="1" x14ac:dyDescent="0.25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</row>
    <row r="748" spans="1:19" ht="18.75" customHeight="1" x14ac:dyDescent="0.25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</row>
    <row r="749" spans="1:19" ht="18.75" customHeight="1" x14ac:dyDescent="0.25">
      <c r="A749" s="6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</row>
    <row r="750" spans="1:19" ht="18.75" customHeight="1" x14ac:dyDescent="0.25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</row>
    <row r="751" spans="1:19" ht="18.75" customHeight="1" x14ac:dyDescent="0.25">
      <c r="A751" s="6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</row>
    <row r="752" spans="1:19" ht="18.75" customHeight="1" x14ac:dyDescent="0.25">
      <c r="A752" s="6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</row>
    <row r="753" spans="1:19" ht="18.75" customHeight="1" x14ac:dyDescent="0.25">
      <c r="A753" s="6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</row>
    <row r="754" spans="1:19" ht="18.75" customHeight="1" x14ac:dyDescent="0.25">
      <c r="A754" s="6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</row>
    <row r="755" spans="1:19" ht="18.75" customHeight="1" x14ac:dyDescent="0.25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</row>
    <row r="756" spans="1:19" ht="18.75" customHeight="1" x14ac:dyDescent="0.25">
      <c r="A756" s="6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</row>
    <row r="757" spans="1:19" ht="18.75" customHeight="1" x14ac:dyDescent="0.25">
      <c r="A757" s="6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</row>
    <row r="758" spans="1:19" ht="18.75" customHeight="1" x14ac:dyDescent="0.25">
      <c r="A758" s="6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</row>
    <row r="759" spans="1:19" ht="18.75" customHeight="1" x14ac:dyDescent="0.25">
      <c r="A759" s="6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</row>
    <row r="760" spans="1:19" ht="18.75" customHeight="1" x14ac:dyDescent="0.25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</row>
    <row r="761" spans="1:19" ht="18.75" customHeight="1" x14ac:dyDescent="0.25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</row>
    <row r="762" spans="1:19" ht="18.75" customHeight="1" x14ac:dyDescent="0.25">
      <c r="A762" s="6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</row>
    <row r="763" spans="1:19" ht="18.75" customHeight="1" x14ac:dyDescent="0.25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</row>
    <row r="764" spans="1:19" ht="18.75" customHeight="1" x14ac:dyDescent="0.25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</row>
    <row r="765" spans="1:19" ht="18.75" customHeight="1" x14ac:dyDescent="0.25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</row>
    <row r="766" spans="1:19" ht="18.75" customHeight="1" x14ac:dyDescent="0.25">
      <c r="A766" s="6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</row>
    <row r="767" spans="1:19" ht="18.75" customHeight="1" x14ac:dyDescent="0.25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</row>
    <row r="768" spans="1:19" ht="18.75" customHeight="1" x14ac:dyDescent="0.25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</row>
    <row r="769" spans="1:19" ht="18.75" customHeight="1" x14ac:dyDescent="0.25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</row>
    <row r="770" spans="1:19" ht="18.75" customHeight="1" x14ac:dyDescent="0.25">
      <c r="A770" s="6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</row>
    <row r="771" spans="1:19" ht="18.75" customHeight="1" x14ac:dyDescent="0.25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</row>
    <row r="772" spans="1:19" ht="18.75" customHeight="1" x14ac:dyDescent="0.25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</row>
    <row r="773" spans="1:19" ht="18.75" customHeight="1" x14ac:dyDescent="0.25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</row>
    <row r="774" spans="1:19" ht="18.75" customHeight="1" x14ac:dyDescent="0.25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</row>
    <row r="775" spans="1:19" ht="18.75" customHeight="1" x14ac:dyDescent="0.25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</row>
    <row r="776" spans="1:19" ht="18.75" customHeight="1" x14ac:dyDescent="0.25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</row>
    <row r="777" spans="1:19" ht="18.75" customHeight="1" x14ac:dyDescent="0.25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</row>
    <row r="778" spans="1:19" ht="18.75" customHeight="1" x14ac:dyDescent="0.25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</row>
    <row r="779" spans="1:19" ht="18.75" customHeight="1" x14ac:dyDescent="0.25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</row>
    <row r="780" spans="1:19" ht="18.75" customHeight="1" x14ac:dyDescent="0.25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</row>
    <row r="781" spans="1:19" ht="18.75" customHeight="1" x14ac:dyDescent="0.25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</row>
    <row r="782" spans="1:19" ht="18.75" customHeight="1" x14ac:dyDescent="0.25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</row>
    <row r="783" spans="1:19" ht="18.75" customHeight="1" x14ac:dyDescent="0.25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</row>
    <row r="784" spans="1:19" ht="18.75" customHeight="1" x14ac:dyDescent="0.25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</row>
    <row r="785" spans="1:19" ht="18.75" customHeight="1" x14ac:dyDescent="0.25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</row>
    <row r="786" spans="1:19" ht="18.75" customHeight="1" x14ac:dyDescent="0.25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</row>
    <row r="787" spans="1:19" ht="18.75" customHeight="1" x14ac:dyDescent="0.25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</row>
    <row r="788" spans="1:19" ht="18.75" customHeight="1" x14ac:dyDescent="0.25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</row>
    <row r="789" spans="1:19" ht="18.75" customHeight="1" x14ac:dyDescent="0.25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</row>
    <row r="790" spans="1:19" ht="18.75" customHeight="1" x14ac:dyDescent="0.25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</row>
    <row r="791" spans="1:19" ht="18.75" customHeight="1" x14ac:dyDescent="0.25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</row>
    <row r="792" spans="1:19" ht="18.75" customHeight="1" x14ac:dyDescent="0.25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</row>
    <row r="793" spans="1:19" ht="18.75" customHeight="1" x14ac:dyDescent="0.25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</row>
    <row r="794" spans="1:19" ht="18.75" customHeight="1" x14ac:dyDescent="0.25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</row>
    <row r="795" spans="1:19" ht="18.75" customHeight="1" x14ac:dyDescent="0.25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</row>
    <row r="796" spans="1:19" ht="18.75" customHeight="1" x14ac:dyDescent="0.25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</row>
    <row r="797" spans="1:19" ht="18.75" customHeight="1" x14ac:dyDescent="0.25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</row>
    <row r="798" spans="1:19" ht="18.75" customHeight="1" x14ac:dyDescent="0.25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</row>
    <row r="799" spans="1:19" ht="18.75" customHeight="1" x14ac:dyDescent="0.25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</row>
    <row r="800" spans="1:19" ht="18.75" customHeight="1" x14ac:dyDescent="0.25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</row>
    <row r="801" spans="1:19" ht="18.75" customHeight="1" x14ac:dyDescent="0.25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</row>
    <row r="802" spans="1:19" ht="18.75" customHeight="1" x14ac:dyDescent="0.25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</row>
    <row r="803" spans="1:19" ht="18.75" customHeight="1" x14ac:dyDescent="0.25">
      <c r="A803" s="6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</row>
    <row r="804" spans="1:19" ht="18.75" customHeight="1" x14ac:dyDescent="0.25">
      <c r="A804" s="64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</row>
    <row r="805" spans="1:19" ht="18.75" customHeight="1" x14ac:dyDescent="0.25">
      <c r="A805" s="64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</row>
    <row r="806" spans="1:19" ht="18.75" customHeight="1" x14ac:dyDescent="0.25">
      <c r="A806" s="64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</row>
    <row r="807" spans="1:19" ht="18.75" customHeight="1" x14ac:dyDescent="0.25">
      <c r="A807" s="64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</row>
    <row r="808" spans="1:19" ht="18.75" customHeight="1" x14ac:dyDescent="0.25">
      <c r="A808" s="64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</row>
    <row r="809" spans="1:19" ht="18.75" customHeight="1" x14ac:dyDescent="0.25">
      <c r="A809" s="64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</row>
    <row r="810" spans="1:19" ht="18.75" customHeight="1" x14ac:dyDescent="0.25">
      <c r="A810" s="64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</row>
    <row r="811" spans="1:19" ht="18.75" customHeight="1" x14ac:dyDescent="0.25">
      <c r="A811" s="64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</row>
    <row r="812" spans="1:19" ht="18.75" customHeight="1" x14ac:dyDescent="0.25">
      <c r="A812" s="64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</row>
    <row r="813" spans="1:19" ht="18.75" customHeight="1" x14ac:dyDescent="0.25">
      <c r="A813" s="64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</row>
    <row r="814" spans="1:19" ht="18.75" customHeight="1" x14ac:dyDescent="0.25">
      <c r="A814" s="64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</row>
    <row r="815" spans="1:19" ht="18.75" customHeight="1" x14ac:dyDescent="0.25">
      <c r="A815" s="64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</row>
    <row r="816" spans="1:19" ht="18.75" customHeight="1" x14ac:dyDescent="0.25">
      <c r="A816" s="64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</row>
    <row r="817" spans="1:19" ht="18.75" customHeight="1" x14ac:dyDescent="0.25">
      <c r="A817" s="64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</row>
    <row r="818" spans="1:19" ht="18.75" customHeight="1" x14ac:dyDescent="0.25">
      <c r="A818" s="6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</row>
    <row r="819" spans="1:19" ht="18.75" customHeight="1" x14ac:dyDescent="0.25">
      <c r="A819" s="64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</row>
    <row r="820" spans="1:19" ht="18.75" customHeight="1" x14ac:dyDescent="0.25">
      <c r="A820" s="64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</row>
    <row r="821" spans="1:19" ht="18.75" customHeight="1" x14ac:dyDescent="0.25">
      <c r="A821" s="64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</row>
    <row r="822" spans="1:19" ht="18.75" customHeight="1" x14ac:dyDescent="0.25">
      <c r="A822" s="6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</row>
    <row r="823" spans="1:19" ht="18.75" customHeight="1" x14ac:dyDescent="0.25">
      <c r="A823" s="6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</row>
    <row r="824" spans="1:19" ht="18.75" customHeight="1" x14ac:dyDescent="0.25">
      <c r="A824" s="64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</row>
    <row r="825" spans="1:19" ht="18.75" customHeight="1" x14ac:dyDescent="0.25">
      <c r="A825" s="64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</row>
    <row r="826" spans="1:19" ht="18.75" customHeight="1" x14ac:dyDescent="0.25">
      <c r="A826" s="64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</row>
    <row r="827" spans="1:19" ht="18.75" customHeight="1" x14ac:dyDescent="0.25">
      <c r="A827" s="64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</row>
    <row r="828" spans="1:19" ht="18.75" customHeight="1" x14ac:dyDescent="0.25">
      <c r="A828" s="64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</row>
    <row r="829" spans="1:19" ht="18.75" customHeight="1" x14ac:dyDescent="0.25">
      <c r="A829" s="64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</row>
    <row r="830" spans="1:19" ht="18.75" customHeight="1" x14ac:dyDescent="0.25">
      <c r="A830" s="64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</row>
    <row r="831" spans="1:19" ht="18.75" customHeight="1" x14ac:dyDescent="0.25">
      <c r="A831" s="64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</row>
    <row r="832" spans="1:19" ht="18.75" customHeight="1" x14ac:dyDescent="0.25">
      <c r="A832" s="64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</row>
    <row r="833" spans="1:19" ht="18.75" customHeight="1" x14ac:dyDescent="0.25">
      <c r="A833" s="64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</row>
    <row r="834" spans="1:19" ht="18.75" customHeight="1" x14ac:dyDescent="0.25">
      <c r="A834" s="64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</row>
    <row r="835" spans="1:19" ht="18.75" customHeight="1" x14ac:dyDescent="0.25">
      <c r="A835" s="64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</row>
    <row r="836" spans="1:19" ht="18.75" customHeight="1" x14ac:dyDescent="0.25">
      <c r="A836" s="64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</row>
    <row r="837" spans="1:19" ht="18.75" customHeight="1" x14ac:dyDescent="0.25">
      <c r="A837" s="64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</row>
    <row r="838" spans="1:19" ht="18.75" customHeight="1" x14ac:dyDescent="0.25">
      <c r="A838" s="64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</row>
    <row r="839" spans="1:19" ht="18.75" customHeight="1" x14ac:dyDescent="0.25">
      <c r="A839" s="64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</row>
    <row r="840" spans="1:19" ht="18.75" customHeight="1" x14ac:dyDescent="0.25">
      <c r="A840" s="64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</row>
    <row r="841" spans="1:19" ht="18.75" customHeight="1" x14ac:dyDescent="0.25">
      <c r="A841" s="64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</row>
    <row r="842" spans="1:19" ht="18.75" customHeight="1" x14ac:dyDescent="0.25">
      <c r="A842" s="64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</row>
    <row r="843" spans="1:19" ht="18.75" customHeight="1" x14ac:dyDescent="0.25">
      <c r="A843" s="64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</row>
    <row r="844" spans="1:19" ht="18.75" customHeight="1" x14ac:dyDescent="0.25">
      <c r="A844" s="64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</row>
    <row r="845" spans="1:19" ht="18.75" customHeight="1" x14ac:dyDescent="0.25">
      <c r="A845" s="64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</row>
    <row r="846" spans="1:19" ht="18.75" customHeight="1" x14ac:dyDescent="0.25">
      <c r="A846" s="64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</row>
    <row r="847" spans="1:19" ht="18.75" customHeight="1" x14ac:dyDescent="0.25">
      <c r="A847" s="64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</row>
    <row r="848" spans="1:19" ht="18.75" customHeight="1" x14ac:dyDescent="0.25">
      <c r="A848" s="64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</row>
    <row r="849" spans="1:19" ht="18.75" customHeight="1" x14ac:dyDescent="0.25">
      <c r="A849" s="64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</row>
    <row r="850" spans="1:19" ht="18.75" customHeight="1" x14ac:dyDescent="0.25">
      <c r="A850" s="64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</row>
    <row r="851" spans="1:19" ht="18.75" customHeight="1" x14ac:dyDescent="0.25">
      <c r="A851" s="64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</row>
    <row r="852" spans="1:19" ht="18.75" customHeight="1" x14ac:dyDescent="0.25">
      <c r="A852" s="64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</row>
    <row r="853" spans="1:19" ht="18.75" customHeight="1" x14ac:dyDescent="0.25">
      <c r="A853" s="64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</row>
    <row r="854" spans="1:19" ht="18.75" customHeight="1" x14ac:dyDescent="0.25">
      <c r="A854" s="64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</row>
    <row r="855" spans="1:19" ht="18.75" customHeight="1" x14ac:dyDescent="0.25">
      <c r="A855" s="64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</row>
    <row r="856" spans="1:19" ht="18.75" customHeight="1" x14ac:dyDescent="0.25">
      <c r="A856" s="64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</row>
    <row r="857" spans="1:19" ht="18.75" customHeight="1" x14ac:dyDescent="0.25">
      <c r="A857" s="64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</row>
    <row r="858" spans="1:19" ht="18.75" customHeight="1" x14ac:dyDescent="0.25">
      <c r="A858" s="64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</row>
    <row r="859" spans="1:19" ht="18.75" customHeight="1" x14ac:dyDescent="0.25">
      <c r="A859" s="64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</row>
    <row r="860" spans="1:19" ht="18.75" customHeight="1" x14ac:dyDescent="0.25">
      <c r="A860" s="64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</row>
    <row r="861" spans="1:19" ht="18.75" customHeight="1" x14ac:dyDescent="0.25">
      <c r="A861" s="64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</row>
    <row r="862" spans="1:19" ht="18.75" customHeight="1" x14ac:dyDescent="0.25">
      <c r="A862" s="64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</row>
    <row r="863" spans="1:19" ht="18.75" customHeight="1" x14ac:dyDescent="0.25">
      <c r="A863" s="64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</row>
    <row r="864" spans="1:19" ht="18.75" customHeight="1" x14ac:dyDescent="0.25">
      <c r="A864" s="64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</row>
    <row r="865" spans="1:19" ht="18.75" customHeight="1" x14ac:dyDescent="0.25">
      <c r="A865" s="64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</row>
    <row r="866" spans="1:19" ht="18.75" customHeight="1" x14ac:dyDescent="0.25">
      <c r="A866" s="64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</row>
    <row r="867" spans="1:19" ht="18.75" customHeight="1" x14ac:dyDescent="0.25">
      <c r="A867" s="64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</row>
    <row r="868" spans="1:19" ht="18.75" customHeight="1" x14ac:dyDescent="0.25">
      <c r="A868" s="64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</row>
    <row r="869" spans="1:19" ht="18.75" customHeight="1" x14ac:dyDescent="0.25">
      <c r="A869" s="64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</row>
    <row r="870" spans="1:19" ht="18.75" customHeight="1" x14ac:dyDescent="0.25">
      <c r="A870" s="64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</row>
    <row r="871" spans="1:19" ht="18.75" customHeight="1" x14ac:dyDescent="0.25">
      <c r="A871" s="64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</row>
    <row r="872" spans="1:19" ht="18.75" customHeight="1" x14ac:dyDescent="0.25">
      <c r="A872" s="64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</row>
    <row r="873" spans="1:19" ht="18.75" customHeight="1" x14ac:dyDescent="0.25">
      <c r="A873" s="64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</row>
    <row r="874" spans="1:19" ht="18.75" customHeight="1" x14ac:dyDescent="0.25">
      <c r="A874" s="64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</row>
    <row r="875" spans="1:19" ht="18.75" customHeight="1" x14ac:dyDescent="0.25">
      <c r="A875" s="64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</row>
    <row r="876" spans="1:19" ht="18.75" customHeight="1" x14ac:dyDescent="0.25">
      <c r="A876" s="64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</row>
    <row r="877" spans="1:19" ht="18.75" customHeight="1" x14ac:dyDescent="0.25">
      <c r="A877" s="64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</row>
    <row r="878" spans="1:19" ht="18.75" customHeight="1" x14ac:dyDescent="0.25">
      <c r="A878" s="64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</row>
    <row r="879" spans="1:19" ht="18.75" customHeight="1" x14ac:dyDescent="0.25">
      <c r="A879" s="64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</row>
    <row r="880" spans="1:19" ht="18.75" customHeight="1" x14ac:dyDescent="0.25">
      <c r="A880" s="64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</row>
    <row r="881" spans="1:19" ht="18.75" customHeight="1" x14ac:dyDescent="0.25">
      <c r="A881" s="64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</row>
    <row r="882" spans="1:19" ht="18.75" customHeight="1" x14ac:dyDescent="0.25">
      <c r="A882" s="64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</row>
    <row r="883" spans="1:19" ht="18.75" customHeight="1" x14ac:dyDescent="0.25">
      <c r="A883" s="64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</row>
    <row r="884" spans="1:19" ht="18.75" customHeight="1" x14ac:dyDescent="0.25">
      <c r="A884" s="64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</row>
    <row r="885" spans="1:19" ht="18.75" customHeight="1" x14ac:dyDescent="0.25">
      <c r="A885" s="64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</row>
    <row r="886" spans="1:19" ht="18.75" customHeight="1" x14ac:dyDescent="0.25">
      <c r="A886" s="64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</row>
    <row r="887" spans="1:19" ht="18.75" customHeight="1" x14ac:dyDescent="0.25">
      <c r="A887" s="64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</row>
    <row r="888" spans="1:19" ht="18.75" customHeight="1" x14ac:dyDescent="0.25">
      <c r="A888" s="64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</row>
    <row r="889" spans="1:19" ht="18.75" customHeight="1" x14ac:dyDescent="0.25">
      <c r="A889" s="64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</row>
    <row r="890" spans="1:19" ht="18.75" customHeight="1" x14ac:dyDescent="0.25">
      <c r="A890" s="64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</row>
    <row r="891" spans="1:19" ht="18.75" customHeight="1" x14ac:dyDescent="0.25">
      <c r="A891" s="64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</row>
    <row r="892" spans="1:19" ht="18.75" customHeight="1" x14ac:dyDescent="0.25">
      <c r="A892" s="64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</row>
    <row r="893" spans="1:19" ht="18.75" customHeight="1" x14ac:dyDescent="0.25">
      <c r="A893" s="64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</row>
    <row r="894" spans="1:19" ht="18.75" customHeight="1" x14ac:dyDescent="0.25">
      <c r="A894" s="64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</row>
    <row r="895" spans="1:19" ht="18.75" customHeight="1" x14ac:dyDescent="0.25">
      <c r="A895" s="64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</row>
    <row r="896" spans="1:19" ht="18.75" customHeight="1" x14ac:dyDescent="0.25">
      <c r="A896" s="64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</row>
    <row r="897" spans="1:19" ht="18.75" customHeight="1" x14ac:dyDescent="0.25">
      <c r="A897" s="64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</row>
    <row r="898" spans="1:19" ht="18.75" customHeight="1" x14ac:dyDescent="0.25">
      <c r="A898" s="64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</row>
    <row r="899" spans="1:19" ht="18.75" customHeight="1" x14ac:dyDescent="0.25">
      <c r="A899" s="64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</row>
    <row r="900" spans="1:19" ht="18.75" customHeight="1" x14ac:dyDescent="0.25">
      <c r="A900" s="64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</row>
    <row r="901" spans="1:19" ht="18.75" customHeight="1" x14ac:dyDescent="0.25">
      <c r="A901" s="64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</row>
    <row r="902" spans="1:19" ht="18.75" customHeight="1" x14ac:dyDescent="0.25">
      <c r="A902" s="64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</row>
    <row r="903" spans="1:19" ht="18.75" customHeight="1" x14ac:dyDescent="0.25">
      <c r="A903" s="64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</row>
    <row r="904" spans="1:19" ht="18.75" customHeight="1" x14ac:dyDescent="0.25">
      <c r="A904" s="64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</row>
    <row r="905" spans="1:19" ht="18.75" customHeight="1" x14ac:dyDescent="0.25">
      <c r="A905" s="64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</row>
    <row r="906" spans="1:19" ht="18.75" customHeight="1" x14ac:dyDescent="0.25">
      <c r="A906" s="64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</row>
    <row r="907" spans="1:19" ht="18.75" customHeight="1" x14ac:dyDescent="0.25">
      <c r="A907" s="64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</row>
    <row r="908" spans="1:19" ht="18.75" customHeight="1" x14ac:dyDescent="0.25">
      <c r="A908" s="64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</row>
    <row r="909" spans="1:19" ht="18.75" customHeight="1" x14ac:dyDescent="0.25">
      <c r="A909" s="64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</row>
    <row r="910" spans="1:19" ht="18.75" customHeight="1" x14ac:dyDescent="0.25">
      <c r="A910" s="64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</row>
    <row r="911" spans="1:19" ht="18.75" customHeight="1" x14ac:dyDescent="0.25">
      <c r="A911" s="64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</row>
    <row r="912" spans="1:19" ht="18.75" customHeight="1" x14ac:dyDescent="0.25">
      <c r="A912" s="64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</row>
    <row r="913" spans="1:19" ht="18.75" customHeight="1" x14ac:dyDescent="0.25">
      <c r="A913" s="64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</row>
    <row r="914" spans="1:19" ht="18.75" customHeight="1" x14ac:dyDescent="0.25">
      <c r="A914" s="64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</row>
    <row r="915" spans="1:19" ht="18.75" customHeight="1" x14ac:dyDescent="0.25">
      <c r="A915" s="64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</row>
    <row r="916" spans="1:19" ht="18.75" customHeight="1" x14ac:dyDescent="0.25">
      <c r="A916" s="64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</row>
    <row r="917" spans="1:19" ht="18.75" customHeight="1" x14ac:dyDescent="0.25">
      <c r="A917" s="64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</row>
    <row r="918" spans="1:19" ht="18.75" customHeight="1" x14ac:dyDescent="0.25">
      <c r="A918" s="64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</row>
    <row r="919" spans="1:19" ht="18.75" customHeight="1" x14ac:dyDescent="0.25">
      <c r="A919" s="64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</row>
    <row r="920" spans="1:19" ht="18.75" customHeight="1" x14ac:dyDescent="0.25">
      <c r="A920" s="64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</row>
    <row r="921" spans="1:19" ht="18.75" customHeight="1" x14ac:dyDescent="0.25">
      <c r="A921" s="64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</row>
    <row r="922" spans="1:19" ht="18.75" customHeight="1" x14ac:dyDescent="0.25">
      <c r="A922" s="64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</row>
    <row r="923" spans="1:19" ht="18.75" customHeight="1" x14ac:dyDescent="0.25">
      <c r="A923" s="64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</row>
    <row r="924" spans="1:19" ht="18.75" customHeight="1" x14ac:dyDescent="0.25">
      <c r="A924" s="64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</row>
    <row r="925" spans="1:19" ht="18.75" customHeight="1" x14ac:dyDescent="0.25">
      <c r="A925" s="64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</row>
    <row r="926" spans="1:19" ht="18.75" customHeight="1" x14ac:dyDescent="0.25">
      <c r="A926" s="64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</row>
    <row r="927" spans="1:19" ht="18.75" customHeight="1" x14ac:dyDescent="0.25">
      <c r="A927" s="64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</row>
    <row r="928" spans="1:19" ht="18.75" customHeight="1" x14ac:dyDescent="0.25">
      <c r="A928" s="64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</row>
    <row r="929" spans="1:19" ht="18.75" customHeight="1" x14ac:dyDescent="0.25">
      <c r="A929" s="64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</row>
    <row r="930" spans="1:19" ht="18.75" customHeight="1" x14ac:dyDescent="0.25">
      <c r="A930" s="64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</row>
    <row r="931" spans="1:19" ht="18.75" customHeight="1" x14ac:dyDescent="0.25">
      <c r="A931" s="64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</row>
    <row r="932" spans="1:19" ht="18.75" customHeight="1" x14ac:dyDescent="0.25">
      <c r="A932" s="64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</row>
    <row r="933" spans="1:19" ht="18.75" customHeight="1" x14ac:dyDescent="0.25">
      <c r="A933" s="64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</row>
    <row r="934" spans="1:19" ht="18.75" customHeight="1" x14ac:dyDescent="0.25">
      <c r="A934" s="64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</row>
    <row r="935" spans="1:19" ht="18.75" customHeight="1" x14ac:dyDescent="0.25">
      <c r="A935" s="64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</row>
    <row r="936" spans="1:19" ht="18.75" customHeight="1" x14ac:dyDescent="0.25">
      <c r="A936" s="64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</row>
    <row r="937" spans="1:19" ht="18.75" customHeight="1" x14ac:dyDescent="0.25">
      <c r="A937" s="64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</row>
    <row r="938" spans="1:19" ht="18.75" customHeight="1" x14ac:dyDescent="0.25">
      <c r="A938" s="64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</row>
    <row r="939" spans="1:19" ht="18.75" customHeight="1" x14ac:dyDescent="0.25">
      <c r="A939" s="64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</row>
    <row r="940" spans="1:19" ht="18.75" customHeight="1" x14ac:dyDescent="0.25">
      <c r="A940" s="64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</row>
    <row r="941" spans="1:19" ht="18.75" customHeight="1" x14ac:dyDescent="0.25">
      <c r="A941" s="64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</row>
    <row r="942" spans="1:19" ht="18.75" customHeight="1" x14ac:dyDescent="0.25">
      <c r="A942" s="64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</row>
    <row r="943" spans="1:19" ht="18.75" customHeight="1" x14ac:dyDescent="0.25">
      <c r="A943" s="64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</row>
    <row r="944" spans="1:19" ht="18.75" customHeight="1" x14ac:dyDescent="0.25">
      <c r="A944" s="64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</row>
    <row r="945" spans="1:19" ht="18.75" customHeight="1" x14ac:dyDescent="0.25">
      <c r="A945" s="64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</row>
    <row r="946" spans="1:19" ht="18.75" customHeight="1" x14ac:dyDescent="0.25">
      <c r="A946" s="64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</row>
    <row r="947" spans="1:19" ht="18.75" customHeight="1" x14ac:dyDescent="0.25">
      <c r="A947" s="64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</row>
    <row r="948" spans="1:19" ht="18.75" customHeight="1" x14ac:dyDescent="0.25">
      <c r="A948" s="64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</row>
    <row r="949" spans="1:19" ht="18.75" customHeight="1" x14ac:dyDescent="0.25">
      <c r="A949" s="64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</row>
    <row r="950" spans="1:19" ht="18.75" customHeight="1" x14ac:dyDescent="0.25">
      <c r="A950" s="64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</row>
    <row r="951" spans="1:19" ht="18.75" customHeight="1" x14ac:dyDescent="0.25">
      <c r="A951" s="64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</row>
    <row r="952" spans="1:19" ht="18.75" customHeight="1" x14ac:dyDescent="0.25">
      <c r="A952" s="64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</row>
    <row r="953" spans="1:19" ht="18.75" customHeight="1" x14ac:dyDescent="0.25">
      <c r="A953" s="64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</row>
    <row r="954" spans="1:19" ht="18.75" customHeight="1" x14ac:dyDescent="0.25">
      <c r="A954" s="64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</row>
    <row r="955" spans="1:19" ht="18.75" customHeight="1" x14ac:dyDescent="0.25">
      <c r="A955" s="64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</row>
    <row r="956" spans="1:19" ht="18.75" customHeight="1" x14ac:dyDescent="0.25">
      <c r="A956" s="64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</row>
    <row r="957" spans="1:19" ht="18.75" customHeight="1" x14ac:dyDescent="0.25">
      <c r="A957" s="64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</row>
    <row r="958" spans="1:19" ht="18.75" customHeight="1" x14ac:dyDescent="0.25">
      <c r="A958" s="64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</row>
    <row r="959" spans="1:19" ht="18.75" customHeight="1" x14ac:dyDescent="0.25">
      <c r="A959" s="64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</row>
    <row r="960" spans="1:19" ht="18.75" customHeight="1" x14ac:dyDescent="0.25">
      <c r="A960" s="64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</row>
    <row r="961" spans="1:19" ht="18.75" customHeight="1" x14ac:dyDescent="0.25">
      <c r="A961" s="64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</row>
    <row r="962" spans="1:19" ht="18.75" customHeight="1" x14ac:dyDescent="0.25">
      <c r="A962" s="64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</row>
    <row r="963" spans="1:19" ht="18.75" customHeight="1" x14ac:dyDescent="0.25">
      <c r="A963" s="64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</row>
    <row r="964" spans="1:19" ht="18.75" customHeight="1" x14ac:dyDescent="0.25">
      <c r="A964" s="64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</row>
    <row r="965" spans="1:19" ht="18.75" customHeight="1" x14ac:dyDescent="0.25">
      <c r="A965" s="64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</row>
    <row r="966" spans="1:19" ht="18.75" customHeight="1" x14ac:dyDescent="0.25">
      <c r="A966" s="64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</row>
    <row r="967" spans="1:19" ht="18.75" customHeight="1" x14ac:dyDescent="0.25">
      <c r="A967" s="64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</row>
    <row r="968" spans="1:19" ht="18.75" customHeight="1" x14ac:dyDescent="0.25">
      <c r="A968" s="64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</row>
    <row r="969" spans="1:19" ht="18.75" customHeight="1" x14ac:dyDescent="0.25">
      <c r="A969" s="64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</row>
    <row r="970" spans="1:19" ht="18.75" customHeight="1" x14ac:dyDescent="0.25">
      <c r="A970" s="64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</row>
    <row r="971" spans="1:19" ht="18.75" customHeight="1" x14ac:dyDescent="0.25">
      <c r="A971" s="64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</row>
    <row r="972" spans="1:19" ht="18.75" customHeight="1" x14ac:dyDescent="0.25">
      <c r="A972" s="64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</row>
    <row r="973" spans="1:19" ht="18.75" customHeight="1" x14ac:dyDescent="0.25">
      <c r="A973" s="64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</row>
    <row r="974" spans="1:19" ht="18.75" customHeight="1" x14ac:dyDescent="0.25">
      <c r="A974" s="64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</row>
    <row r="975" spans="1:19" ht="18.75" customHeight="1" x14ac:dyDescent="0.25">
      <c r="A975" s="64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</row>
    <row r="976" spans="1:19" ht="18.75" customHeight="1" x14ac:dyDescent="0.25">
      <c r="A976" s="64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</row>
    <row r="977" spans="1:19" ht="18.75" customHeight="1" x14ac:dyDescent="0.25">
      <c r="A977" s="64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</row>
    <row r="978" spans="1:19" ht="18.75" customHeight="1" x14ac:dyDescent="0.25">
      <c r="A978" s="64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</row>
    <row r="979" spans="1:19" ht="18.75" customHeight="1" x14ac:dyDescent="0.25">
      <c r="A979" s="64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</row>
    <row r="980" spans="1:19" ht="18.75" customHeight="1" x14ac:dyDescent="0.25">
      <c r="A980" s="64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</row>
    <row r="981" spans="1:19" ht="18.75" customHeight="1" x14ac:dyDescent="0.25">
      <c r="A981" s="64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</row>
    <row r="982" spans="1:19" ht="18.75" customHeight="1" x14ac:dyDescent="0.25">
      <c r="A982" s="64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</row>
    <row r="983" spans="1:19" ht="18.75" customHeight="1" x14ac:dyDescent="0.25">
      <c r="A983" s="64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</row>
    <row r="984" spans="1:19" ht="18.75" customHeight="1" x14ac:dyDescent="0.25">
      <c r="A984" s="64"/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</row>
    <row r="985" spans="1:19" ht="18.75" customHeight="1" x14ac:dyDescent="0.25">
      <c r="A985" s="64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</row>
    <row r="986" spans="1:19" ht="18.75" customHeight="1" x14ac:dyDescent="0.25">
      <c r="A986" s="64"/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</row>
    <row r="987" spans="1:19" ht="18.75" customHeight="1" x14ac:dyDescent="0.25">
      <c r="A987" s="64"/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</row>
    <row r="988" spans="1:19" ht="18.75" customHeight="1" x14ac:dyDescent="0.25">
      <c r="A988" s="64"/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</row>
    <row r="989" spans="1:19" ht="18.75" customHeight="1" x14ac:dyDescent="0.25">
      <c r="A989" s="64"/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</row>
    <row r="990" spans="1:19" ht="18.75" customHeight="1" x14ac:dyDescent="0.25">
      <c r="A990" s="64"/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</row>
    <row r="991" spans="1:19" ht="18.75" customHeight="1" x14ac:dyDescent="0.25">
      <c r="A991" s="64"/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</row>
    <row r="992" spans="1:19" ht="18.75" customHeight="1" x14ac:dyDescent="0.25">
      <c r="A992" s="64"/>
      <c r="B992" s="64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</row>
    <row r="993" spans="1:19" ht="18.75" customHeight="1" x14ac:dyDescent="0.25">
      <c r="A993" s="64"/>
      <c r="B993" s="64"/>
      <c r="C993" s="64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</row>
    <row r="994" spans="1:19" ht="18.75" customHeight="1" x14ac:dyDescent="0.25">
      <c r="A994" s="64"/>
      <c r="B994" s="64"/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</row>
    <row r="995" spans="1:19" ht="18.75" customHeight="1" x14ac:dyDescent="0.25">
      <c r="A995" s="64"/>
      <c r="B995" s="64"/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</row>
    <row r="996" spans="1:19" ht="18.75" customHeight="1" x14ac:dyDescent="0.25">
      <c r="A996" s="64"/>
      <c r="B996" s="64"/>
      <c r="C996" s="64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</row>
    <row r="997" spans="1:19" ht="18.75" customHeight="1" x14ac:dyDescent="0.25">
      <c r="A997" s="64"/>
      <c r="B997" s="64"/>
      <c r="C997" s="64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64"/>
    </row>
    <row r="998" spans="1:19" ht="18.75" customHeight="1" x14ac:dyDescent="0.25">
      <c r="A998" s="64"/>
      <c r="B998" s="64"/>
      <c r="C998" s="64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</row>
    <row r="999" spans="1:19" ht="18.75" customHeight="1" x14ac:dyDescent="0.25">
      <c r="A999" s="64"/>
      <c r="B999" s="64"/>
      <c r="C999" s="64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</row>
    <row r="1000" spans="1:19" ht="18.75" customHeight="1" x14ac:dyDescent="0.25">
      <c r="A1000" s="64"/>
      <c r="B1000" s="64"/>
      <c r="C1000" s="64"/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  <c r="N1000" s="64"/>
      <c r="O1000" s="64"/>
      <c r="P1000" s="64"/>
      <c r="Q1000" s="64"/>
      <c r="R1000" s="64"/>
      <c r="S1000" s="64"/>
    </row>
    <row r="1001" spans="1:19" ht="18.75" customHeight="1" x14ac:dyDescent="0.25">
      <c r="A1001" s="64"/>
      <c r="B1001" s="64"/>
      <c r="C1001" s="64"/>
      <c r="D1001" s="64"/>
      <c r="E1001" s="64"/>
      <c r="F1001" s="64"/>
      <c r="G1001" s="64"/>
      <c r="H1001" s="64"/>
      <c r="I1001" s="64"/>
      <c r="J1001" s="64"/>
      <c r="K1001" s="64"/>
      <c r="L1001" s="64"/>
      <c r="M1001" s="64"/>
      <c r="N1001" s="64"/>
      <c r="O1001" s="64"/>
      <c r="P1001" s="64"/>
      <c r="Q1001" s="64"/>
      <c r="R1001" s="64"/>
      <c r="S1001" s="64"/>
    </row>
    <row r="1002" spans="1:19" ht="18.75" customHeight="1" x14ac:dyDescent="0.25">
      <c r="A1002" s="64"/>
      <c r="B1002" s="64"/>
      <c r="C1002" s="64"/>
      <c r="D1002" s="64"/>
      <c r="E1002" s="64"/>
      <c r="F1002" s="64"/>
      <c r="G1002" s="64"/>
      <c r="H1002" s="64"/>
      <c r="I1002" s="64"/>
      <c r="J1002" s="64"/>
      <c r="K1002" s="64"/>
      <c r="L1002" s="64"/>
      <c r="M1002" s="64"/>
      <c r="N1002" s="64"/>
      <c r="O1002" s="64"/>
      <c r="P1002" s="64"/>
      <c r="Q1002" s="64"/>
      <c r="R1002" s="64"/>
      <c r="S1002" s="64"/>
    </row>
    <row r="1003" spans="1:19" ht="18.75" customHeight="1" x14ac:dyDescent="0.25">
      <c r="A1003" s="64"/>
      <c r="B1003" s="64"/>
      <c r="C1003" s="64"/>
      <c r="D1003" s="64"/>
      <c r="E1003" s="64"/>
      <c r="F1003" s="64"/>
      <c r="G1003" s="64"/>
      <c r="H1003" s="64"/>
      <c r="I1003" s="64"/>
      <c r="J1003" s="64"/>
      <c r="K1003" s="64"/>
      <c r="L1003" s="64"/>
      <c r="M1003" s="64"/>
      <c r="N1003" s="64"/>
      <c r="O1003" s="64"/>
      <c r="P1003" s="64"/>
      <c r="Q1003" s="64"/>
      <c r="R1003" s="64"/>
      <c r="S1003" s="64"/>
    </row>
    <row r="1004" spans="1:19" ht="18.75" customHeight="1" x14ac:dyDescent="0.25">
      <c r="A1004" s="64"/>
      <c r="B1004" s="64"/>
      <c r="C1004" s="64"/>
      <c r="D1004" s="64"/>
      <c r="E1004" s="64"/>
      <c r="F1004" s="64"/>
      <c r="G1004" s="64"/>
      <c r="H1004" s="64"/>
      <c r="I1004" s="64"/>
      <c r="J1004" s="64"/>
      <c r="K1004" s="64"/>
      <c r="L1004" s="64"/>
      <c r="M1004" s="64"/>
      <c r="N1004" s="64"/>
      <c r="O1004" s="64"/>
      <c r="P1004" s="64"/>
      <c r="Q1004" s="64"/>
      <c r="R1004" s="64"/>
      <c r="S1004" s="64"/>
    </row>
    <row r="1005" spans="1:19" ht="18.75" customHeight="1" x14ac:dyDescent="0.25">
      <c r="A1005" s="64"/>
      <c r="B1005" s="64"/>
      <c r="C1005" s="64"/>
      <c r="D1005" s="64"/>
      <c r="E1005" s="64"/>
      <c r="F1005" s="64"/>
      <c r="G1005" s="64"/>
      <c r="H1005" s="64"/>
      <c r="I1005" s="64"/>
      <c r="J1005" s="64"/>
      <c r="K1005" s="64"/>
      <c r="L1005" s="64"/>
      <c r="M1005" s="64"/>
      <c r="N1005" s="64"/>
      <c r="O1005" s="64"/>
      <c r="P1005" s="64"/>
      <c r="Q1005" s="64"/>
      <c r="R1005" s="64"/>
      <c r="S1005" s="64"/>
    </row>
    <row r="1006" spans="1:19" ht="18.75" customHeight="1" x14ac:dyDescent="0.25">
      <c r="A1006" s="64"/>
      <c r="B1006" s="64"/>
      <c r="C1006" s="64"/>
      <c r="D1006" s="64"/>
      <c r="E1006" s="64"/>
      <c r="F1006" s="64"/>
      <c r="G1006" s="64"/>
      <c r="H1006" s="64"/>
      <c r="I1006" s="64"/>
      <c r="J1006" s="64"/>
      <c r="K1006" s="64"/>
      <c r="L1006" s="64"/>
      <c r="M1006" s="64"/>
      <c r="N1006" s="64"/>
      <c r="O1006" s="64"/>
      <c r="P1006" s="64"/>
      <c r="Q1006" s="64"/>
      <c r="R1006" s="64"/>
      <c r="S1006" s="64"/>
    </row>
    <row r="1007" spans="1:19" ht="18.75" customHeight="1" x14ac:dyDescent="0.25">
      <c r="A1007" s="64"/>
      <c r="B1007" s="64"/>
      <c r="C1007" s="64"/>
      <c r="D1007" s="64"/>
      <c r="E1007" s="64"/>
      <c r="F1007" s="64"/>
      <c r="G1007" s="64"/>
      <c r="H1007" s="64"/>
      <c r="I1007" s="64"/>
      <c r="J1007" s="64"/>
      <c r="K1007" s="64"/>
      <c r="L1007" s="64"/>
      <c r="M1007" s="64"/>
      <c r="N1007" s="64"/>
      <c r="O1007" s="64"/>
      <c r="P1007" s="64"/>
      <c r="Q1007" s="64"/>
      <c r="R1007" s="64"/>
      <c r="S1007" s="64"/>
    </row>
    <row r="1008" spans="1:19" ht="18.75" customHeight="1" x14ac:dyDescent="0.25">
      <c r="A1008" s="64"/>
      <c r="B1008" s="64"/>
      <c r="C1008" s="64"/>
      <c r="D1008" s="64"/>
      <c r="E1008" s="64"/>
      <c r="F1008" s="64"/>
      <c r="G1008" s="64"/>
      <c r="H1008" s="64"/>
      <c r="I1008" s="64"/>
      <c r="J1008" s="64"/>
      <c r="K1008" s="64"/>
      <c r="L1008" s="64"/>
      <c r="M1008" s="64"/>
      <c r="N1008" s="64"/>
      <c r="O1008" s="64"/>
      <c r="P1008" s="64"/>
      <c r="Q1008" s="64"/>
      <c r="R1008" s="64"/>
      <c r="S1008" s="64"/>
    </row>
    <row r="1009" spans="1:19" ht="18.75" customHeight="1" x14ac:dyDescent="0.25">
      <c r="A1009" s="64"/>
      <c r="B1009" s="64"/>
      <c r="C1009" s="64"/>
      <c r="D1009" s="64"/>
      <c r="E1009" s="64"/>
      <c r="F1009" s="64"/>
      <c r="G1009" s="64"/>
      <c r="H1009" s="64"/>
      <c r="I1009" s="64"/>
      <c r="J1009" s="64"/>
      <c r="K1009" s="64"/>
      <c r="L1009" s="64"/>
      <c r="M1009" s="64"/>
      <c r="N1009" s="64"/>
      <c r="O1009" s="64"/>
      <c r="P1009" s="64"/>
      <c r="Q1009" s="64"/>
      <c r="R1009" s="64"/>
      <c r="S1009" s="64"/>
    </row>
    <row r="1010" spans="1:19" ht="18.75" customHeight="1" x14ac:dyDescent="0.25">
      <c r="A1010" s="64"/>
      <c r="B1010" s="64"/>
      <c r="C1010" s="64"/>
      <c r="D1010" s="64"/>
      <c r="E1010" s="64"/>
      <c r="F1010" s="64"/>
      <c r="G1010" s="64"/>
      <c r="H1010" s="64"/>
      <c r="I1010" s="64"/>
      <c r="J1010" s="64"/>
      <c r="K1010" s="64"/>
      <c r="L1010" s="64"/>
      <c r="M1010" s="64"/>
      <c r="N1010" s="64"/>
      <c r="O1010" s="64"/>
      <c r="P1010" s="64"/>
      <c r="Q1010" s="64"/>
      <c r="R1010" s="64"/>
      <c r="S1010" s="64"/>
    </row>
    <row r="1011" spans="1:19" ht="18.75" customHeight="1" x14ac:dyDescent="0.25">
      <c r="A1011" s="64"/>
      <c r="B1011" s="64"/>
      <c r="C1011" s="64"/>
      <c r="D1011" s="64"/>
      <c r="E1011" s="64"/>
      <c r="F1011" s="64"/>
      <c r="G1011" s="64"/>
      <c r="H1011" s="64"/>
      <c r="I1011" s="64"/>
      <c r="J1011" s="64"/>
      <c r="K1011" s="64"/>
      <c r="L1011" s="64"/>
      <c r="M1011" s="64"/>
      <c r="N1011" s="64"/>
      <c r="O1011" s="64"/>
      <c r="P1011" s="64"/>
      <c r="Q1011" s="64"/>
      <c r="R1011" s="64"/>
      <c r="S1011" s="64"/>
    </row>
    <row r="1012" spans="1:19" ht="18.75" customHeight="1" x14ac:dyDescent="0.25">
      <c r="A1012" s="64"/>
      <c r="B1012" s="64"/>
      <c r="C1012" s="64"/>
      <c r="D1012" s="64"/>
      <c r="E1012" s="64"/>
      <c r="F1012" s="64"/>
      <c r="G1012" s="64"/>
      <c r="H1012" s="64"/>
      <c r="I1012" s="64"/>
      <c r="J1012" s="64"/>
      <c r="K1012" s="64"/>
      <c r="L1012" s="64"/>
      <c r="M1012" s="64"/>
      <c r="N1012" s="64"/>
      <c r="O1012" s="64"/>
      <c r="P1012" s="64"/>
      <c r="Q1012" s="64"/>
      <c r="R1012" s="64"/>
      <c r="S1012" s="64"/>
    </row>
    <row r="1013" spans="1:19" ht="18.75" customHeight="1" x14ac:dyDescent="0.25">
      <c r="A1013" s="64"/>
      <c r="B1013" s="64"/>
      <c r="C1013" s="64"/>
      <c r="D1013" s="64"/>
      <c r="E1013" s="64"/>
      <c r="F1013" s="64"/>
      <c r="G1013" s="64"/>
      <c r="H1013" s="64"/>
      <c r="I1013" s="64"/>
      <c r="J1013" s="64"/>
      <c r="K1013" s="64"/>
      <c r="L1013" s="64"/>
      <c r="M1013" s="64"/>
      <c r="N1013" s="64"/>
      <c r="O1013" s="64"/>
      <c r="P1013" s="64"/>
      <c r="Q1013" s="64"/>
      <c r="R1013" s="64"/>
      <c r="S1013" s="64"/>
    </row>
    <row r="1014" spans="1:19" ht="18.75" customHeight="1" x14ac:dyDescent="0.25">
      <c r="A1014" s="64"/>
      <c r="B1014" s="64"/>
      <c r="C1014" s="64"/>
      <c r="D1014" s="64"/>
      <c r="E1014" s="64"/>
      <c r="F1014" s="64"/>
      <c r="G1014" s="64"/>
      <c r="H1014" s="64"/>
      <c r="I1014" s="64"/>
      <c r="J1014" s="64"/>
      <c r="K1014" s="64"/>
      <c r="L1014" s="64"/>
      <c r="M1014" s="64"/>
      <c r="N1014" s="64"/>
      <c r="O1014" s="64"/>
      <c r="P1014" s="64"/>
      <c r="Q1014" s="64"/>
      <c r="R1014" s="64"/>
      <c r="S1014" s="64"/>
    </row>
    <row r="1015" spans="1:19" ht="18.75" customHeight="1" x14ac:dyDescent="0.25">
      <c r="A1015" s="64"/>
      <c r="B1015" s="64"/>
      <c r="C1015" s="64"/>
      <c r="D1015" s="64"/>
      <c r="E1015" s="64"/>
      <c r="F1015" s="64"/>
      <c r="G1015" s="64"/>
      <c r="H1015" s="64"/>
      <c r="I1015" s="64"/>
      <c r="J1015" s="64"/>
      <c r="K1015" s="64"/>
      <c r="L1015" s="64"/>
      <c r="M1015" s="64"/>
      <c r="N1015" s="64"/>
      <c r="O1015" s="64"/>
      <c r="P1015" s="64"/>
      <c r="Q1015" s="64"/>
      <c r="R1015" s="64"/>
      <c r="S1015" s="64"/>
    </row>
    <row r="1016" spans="1:19" ht="18.75" customHeight="1" x14ac:dyDescent="0.25">
      <c r="A1016" s="64"/>
      <c r="B1016" s="64"/>
      <c r="C1016" s="64"/>
      <c r="D1016" s="64"/>
      <c r="E1016" s="64"/>
      <c r="F1016" s="64"/>
      <c r="G1016" s="64"/>
      <c r="H1016" s="64"/>
      <c r="I1016" s="64"/>
      <c r="J1016" s="64"/>
      <c r="K1016" s="64"/>
      <c r="L1016" s="64"/>
      <c r="M1016" s="64"/>
      <c r="N1016" s="64"/>
      <c r="O1016" s="64"/>
      <c r="P1016" s="64"/>
      <c r="Q1016" s="64"/>
      <c r="R1016" s="64"/>
      <c r="S1016" s="64"/>
    </row>
    <row r="1017" spans="1:19" ht="18.75" customHeight="1" x14ac:dyDescent="0.25">
      <c r="A1017" s="64"/>
      <c r="B1017" s="64"/>
      <c r="C1017" s="64"/>
      <c r="D1017" s="64"/>
      <c r="E1017" s="64"/>
      <c r="F1017" s="64"/>
      <c r="G1017" s="64"/>
      <c r="H1017" s="64"/>
      <c r="I1017" s="64"/>
      <c r="J1017" s="64"/>
      <c r="K1017" s="64"/>
      <c r="L1017" s="64"/>
      <c r="M1017" s="64"/>
      <c r="N1017" s="64"/>
      <c r="O1017" s="64"/>
      <c r="P1017" s="64"/>
      <c r="Q1017" s="64"/>
      <c r="R1017" s="64"/>
      <c r="S1017" s="64"/>
    </row>
    <row r="1018" spans="1:19" ht="18.75" customHeight="1" x14ac:dyDescent="0.25">
      <c r="A1018" s="64"/>
      <c r="B1018" s="64"/>
      <c r="C1018" s="64"/>
      <c r="D1018" s="64"/>
      <c r="E1018" s="64"/>
      <c r="F1018" s="64"/>
      <c r="G1018" s="64"/>
      <c r="H1018" s="64"/>
      <c r="I1018" s="64"/>
      <c r="J1018" s="64"/>
      <c r="K1018" s="64"/>
      <c r="L1018" s="64"/>
      <c r="M1018" s="64"/>
      <c r="N1018" s="64"/>
      <c r="O1018" s="64"/>
      <c r="P1018" s="64"/>
      <c r="Q1018" s="64"/>
      <c r="R1018" s="64"/>
      <c r="S1018" s="64"/>
    </row>
    <row r="1019" spans="1:19" ht="18.75" customHeight="1" x14ac:dyDescent="0.25">
      <c r="A1019" s="64"/>
      <c r="B1019" s="64"/>
      <c r="C1019" s="64"/>
      <c r="D1019" s="64"/>
      <c r="E1019" s="64"/>
      <c r="F1019" s="64"/>
      <c r="G1019" s="64"/>
      <c r="H1019" s="64"/>
      <c r="I1019" s="64"/>
      <c r="J1019" s="64"/>
      <c r="K1019" s="64"/>
      <c r="L1019" s="64"/>
      <c r="M1019" s="64"/>
      <c r="N1019" s="64"/>
      <c r="O1019" s="64"/>
      <c r="P1019" s="64"/>
      <c r="Q1019" s="64"/>
      <c r="R1019" s="64"/>
      <c r="S1019" s="64"/>
    </row>
    <row r="1020" spans="1:19" ht="18.75" customHeight="1" x14ac:dyDescent="0.25">
      <c r="A1020" s="64"/>
      <c r="B1020" s="64"/>
      <c r="C1020" s="64"/>
      <c r="D1020" s="64"/>
      <c r="E1020" s="64"/>
      <c r="F1020" s="64"/>
      <c r="G1020" s="64"/>
      <c r="H1020" s="64"/>
      <c r="I1020" s="64"/>
      <c r="J1020" s="64"/>
      <c r="K1020" s="64"/>
      <c r="L1020" s="64"/>
      <c r="M1020" s="64"/>
      <c r="N1020" s="64"/>
      <c r="O1020" s="64"/>
      <c r="P1020" s="64"/>
      <c r="Q1020" s="64"/>
      <c r="R1020" s="64"/>
      <c r="S1020" s="64"/>
    </row>
    <row r="1021" spans="1:19" ht="18.75" customHeight="1" x14ac:dyDescent="0.25">
      <c r="A1021" s="64"/>
      <c r="B1021" s="64"/>
      <c r="C1021" s="64"/>
      <c r="D1021" s="64"/>
      <c r="E1021" s="64"/>
      <c r="F1021" s="64"/>
      <c r="G1021" s="64"/>
      <c r="H1021" s="64"/>
      <c r="I1021" s="64"/>
      <c r="J1021" s="64"/>
      <c r="K1021" s="64"/>
      <c r="L1021" s="64"/>
      <c r="M1021" s="64"/>
      <c r="N1021" s="64"/>
      <c r="O1021" s="64"/>
      <c r="P1021" s="64"/>
      <c r="Q1021" s="64"/>
      <c r="R1021" s="64"/>
      <c r="S1021" s="64"/>
    </row>
    <row r="1022" spans="1:19" ht="18.75" customHeight="1" x14ac:dyDescent="0.25">
      <c r="A1022" s="64"/>
      <c r="B1022" s="64"/>
      <c r="C1022" s="64"/>
      <c r="D1022" s="64"/>
      <c r="E1022" s="64"/>
      <c r="F1022" s="64"/>
      <c r="G1022" s="64"/>
      <c r="H1022" s="64"/>
      <c r="I1022" s="64"/>
      <c r="J1022" s="64"/>
      <c r="K1022" s="64"/>
      <c r="L1022" s="64"/>
      <c r="M1022" s="64"/>
      <c r="N1022" s="64"/>
      <c r="O1022" s="64"/>
      <c r="P1022" s="64"/>
      <c r="Q1022" s="64"/>
      <c r="R1022" s="64"/>
      <c r="S1022" s="64"/>
    </row>
    <row r="1023" spans="1:19" ht="18.75" customHeight="1" x14ac:dyDescent="0.25">
      <c r="A1023" s="64"/>
      <c r="B1023" s="64"/>
      <c r="C1023" s="64"/>
      <c r="D1023" s="64"/>
      <c r="E1023" s="64"/>
      <c r="F1023" s="64"/>
      <c r="G1023" s="64"/>
      <c r="H1023" s="64"/>
      <c r="I1023" s="64"/>
      <c r="J1023" s="64"/>
      <c r="K1023" s="64"/>
      <c r="L1023" s="64"/>
      <c r="M1023" s="64"/>
      <c r="N1023" s="64"/>
      <c r="O1023" s="64"/>
      <c r="P1023" s="64"/>
      <c r="Q1023" s="64"/>
      <c r="R1023" s="64"/>
      <c r="S1023" s="64"/>
    </row>
    <row r="1024" spans="1:19" ht="18.75" customHeight="1" x14ac:dyDescent="0.25">
      <c r="A1024" s="64"/>
      <c r="B1024" s="64"/>
      <c r="C1024" s="64"/>
      <c r="D1024" s="64"/>
      <c r="E1024" s="64"/>
      <c r="F1024" s="64"/>
      <c r="G1024" s="64"/>
      <c r="H1024" s="64"/>
      <c r="I1024" s="64"/>
      <c r="J1024" s="64"/>
      <c r="K1024" s="64"/>
      <c r="L1024" s="64"/>
      <c r="M1024" s="64"/>
      <c r="N1024" s="64"/>
      <c r="O1024" s="64"/>
      <c r="P1024" s="64"/>
      <c r="Q1024" s="64"/>
      <c r="R1024" s="64"/>
      <c r="S1024" s="64"/>
    </row>
    <row r="1025" spans="1:19" ht="18.75" customHeight="1" x14ac:dyDescent="0.25">
      <c r="A1025" s="64"/>
      <c r="B1025" s="64"/>
      <c r="C1025" s="64"/>
      <c r="D1025" s="64"/>
      <c r="E1025" s="64"/>
      <c r="F1025" s="64"/>
      <c r="G1025" s="64"/>
      <c r="H1025" s="64"/>
      <c r="I1025" s="64"/>
      <c r="J1025" s="64"/>
      <c r="K1025" s="64"/>
      <c r="L1025" s="64"/>
      <c r="M1025" s="64"/>
      <c r="N1025" s="64"/>
      <c r="O1025" s="64"/>
      <c r="P1025" s="64"/>
      <c r="Q1025" s="64"/>
      <c r="R1025" s="64"/>
      <c r="S1025" s="64"/>
    </row>
    <row r="1026" spans="1:19" ht="18.75" customHeight="1" x14ac:dyDescent="0.25">
      <c r="A1026" s="64"/>
      <c r="B1026" s="64"/>
      <c r="C1026" s="64"/>
      <c r="D1026" s="64"/>
      <c r="E1026" s="64"/>
      <c r="F1026" s="64"/>
      <c r="G1026" s="64"/>
      <c r="H1026" s="64"/>
      <c r="I1026" s="64"/>
      <c r="J1026" s="64"/>
      <c r="K1026" s="64"/>
      <c r="L1026" s="64"/>
      <c r="M1026" s="64"/>
      <c r="N1026" s="64"/>
      <c r="O1026" s="64"/>
      <c r="P1026" s="64"/>
      <c r="Q1026" s="64"/>
      <c r="R1026" s="64"/>
      <c r="S1026" s="64"/>
    </row>
    <row r="1027" spans="1:19" ht="18.75" customHeight="1" x14ac:dyDescent="0.25">
      <c r="A1027" s="64"/>
      <c r="B1027" s="64"/>
      <c r="C1027" s="64"/>
      <c r="D1027" s="64"/>
      <c r="E1027" s="64"/>
      <c r="F1027" s="64"/>
      <c r="G1027" s="64"/>
      <c r="H1027" s="64"/>
      <c r="I1027" s="64"/>
      <c r="J1027" s="64"/>
      <c r="K1027" s="64"/>
      <c r="L1027" s="64"/>
      <c r="M1027" s="64"/>
      <c r="N1027" s="64"/>
      <c r="O1027" s="64"/>
      <c r="P1027" s="64"/>
      <c r="Q1027" s="64"/>
      <c r="R1027" s="64"/>
      <c r="S1027" s="64"/>
    </row>
  </sheetData>
  <mergeCells count="33">
    <mergeCell ref="A17:D17"/>
    <mergeCell ref="B43:C43"/>
    <mergeCell ref="A5:D5"/>
    <mergeCell ref="A16:D16"/>
    <mergeCell ref="B47:C47"/>
    <mergeCell ref="A146:B146"/>
    <mergeCell ref="A51:C51"/>
    <mergeCell ref="A52:C52"/>
    <mergeCell ref="A57:C57"/>
    <mergeCell ref="A58:C58"/>
    <mergeCell ref="A64:C64"/>
    <mergeCell ref="B73:C73"/>
    <mergeCell ref="A140:C140"/>
    <mergeCell ref="A141:D141"/>
    <mergeCell ref="A75:C75"/>
    <mergeCell ref="B79:C79"/>
    <mergeCell ref="A98:C98"/>
    <mergeCell ref="A1:E1"/>
    <mergeCell ref="A2:D2"/>
    <mergeCell ref="A143:C143"/>
    <mergeCell ref="A144:B144"/>
    <mergeCell ref="A145:B145"/>
    <mergeCell ref="B49:C49"/>
    <mergeCell ref="A50:C50"/>
    <mergeCell ref="B46:C46"/>
    <mergeCell ref="A3:D3"/>
    <mergeCell ref="A4:D4"/>
    <mergeCell ref="B48:C48"/>
    <mergeCell ref="A44:C44"/>
    <mergeCell ref="A45:C45"/>
    <mergeCell ref="A22:C22"/>
    <mergeCell ref="A28:C28"/>
    <mergeCell ref="A38:C38"/>
  </mergeCells>
  <pageMargins left="0.511811024" right="0.511811024" top="0.78740157499999996" bottom="0.78740157499999996" header="0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PC 2022</vt:lpstr>
      <vt:lpstr>Orçamento 2022</vt:lpstr>
      <vt:lpstr>'PC 2022'!Area_de_impressao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Viviane Wagner</dc:creator>
  <cp:lastModifiedBy>Debora Severino</cp:lastModifiedBy>
  <cp:lastPrinted>2023-01-06T23:42:02Z</cp:lastPrinted>
  <dcterms:created xsi:type="dcterms:W3CDTF">2018-04-18T18:47:58Z</dcterms:created>
  <dcterms:modified xsi:type="dcterms:W3CDTF">2023-10-24T15:20:07Z</dcterms:modified>
</cp:coreProperties>
</file>